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 activeTab="1"/>
  </bookViews>
  <sheets>
    <sheet name="Первичный лист " sheetId="8" r:id="rId1"/>
    <sheet name="Ввод" sheetId="5" r:id="rId2"/>
    <sheet name="вспом" sheetId="4" state="hidden" r:id="rId3"/>
    <sheet name="ПДДС" sheetId="9" state="hidden" r:id="rId4"/>
    <sheet name="Эффективность" sheetId="10" state="hidden" r:id="rId5"/>
    <sheet name="осн" sheetId="1" r:id="rId6"/>
    <sheet name="Бизнес план" sheetId="7" r:id="rId7"/>
    <sheet name="Лист2" sheetId="2" state="hidden" r:id="rId8"/>
    <sheet name="Лист3" sheetId="3" state="hidden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6" i="7"/>
  <c r="I72"/>
  <c r="I81" s="1"/>
  <c r="M157" s="1"/>
  <c r="B13" i="8"/>
  <c r="M260" i="7"/>
  <c r="M259"/>
  <c r="M258"/>
  <c r="M257"/>
  <c r="M256"/>
  <c r="M255"/>
  <c r="M254"/>
  <c r="M253"/>
  <c r="M252"/>
  <c r="M251"/>
  <c r="M250"/>
  <c r="L249"/>
  <c r="K249"/>
  <c r="J249"/>
  <c r="I249"/>
  <c r="H249"/>
  <c r="G249"/>
  <c r="F249"/>
  <c r="E249"/>
  <c r="D249"/>
  <c r="C249"/>
  <c r="E8" i="5"/>
  <c r="L8"/>
  <c r="J8"/>
  <c r="D8"/>
  <c r="C8"/>
  <c r="M50"/>
  <c r="L50"/>
  <c r="K50"/>
  <c r="J50"/>
  <c r="I50"/>
  <c r="H50"/>
  <c r="G50"/>
  <c r="F50"/>
  <c r="E50"/>
  <c r="D50"/>
  <c r="C50"/>
  <c r="M249" i="7" l="1"/>
  <c r="C124"/>
  <c r="C331"/>
  <c r="M279" l="1"/>
  <c r="M278"/>
  <c r="M277"/>
  <c r="M276"/>
  <c r="M275"/>
  <c r="M274"/>
  <c r="M273"/>
  <c r="M272"/>
  <c r="M271"/>
  <c r="M270"/>
  <c r="M269"/>
  <c r="M268"/>
  <c r="M267"/>
  <c r="M266"/>
  <c r="M264"/>
  <c r="M263"/>
  <c r="M262"/>
  <c r="M248"/>
  <c r="L261"/>
  <c r="K261"/>
  <c r="J261"/>
  <c r="I261"/>
  <c r="H261"/>
  <c r="G261"/>
  <c r="F261"/>
  <c r="E261"/>
  <c r="D261"/>
  <c r="C261"/>
  <c r="C265"/>
  <c r="M261" l="1"/>
  <c r="M105" l="1"/>
  <c r="L173" l="1"/>
  <c r="K173"/>
  <c r="J173"/>
  <c r="I173"/>
  <c r="H173"/>
  <c r="G173"/>
  <c r="F173"/>
  <c r="E173"/>
  <c r="D173"/>
  <c r="C173"/>
  <c r="E171"/>
  <c r="D171"/>
  <c r="C171"/>
  <c r="L26" i="9" l="1"/>
  <c r="K26"/>
  <c r="J26"/>
  <c r="I26"/>
  <c r="H26"/>
  <c r="G26"/>
  <c r="F26"/>
  <c r="E26"/>
  <c r="D26"/>
  <c r="C26"/>
  <c r="M26" i="5"/>
  <c r="G223" i="7"/>
  <c r="F223"/>
  <c r="E223"/>
  <c r="D223"/>
  <c r="C223"/>
  <c r="L49" i="4"/>
  <c r="K49"/>
  <c r="J49"/>
  <c r="I49"/>
  <c r="H49"/>
  <c r="G49"/>
  <c r="F49"/>
  <c r="E49"/>
  <c r="D49"/>
  <c r="D172" i="7" l="1"/>
  <c r="D25" i="9"/>
  <c r="E172" i="7"/>
  <c r="E25" i="9"/>
  <c r="C25"/>
  <c r="C172" i="7"/>
  <c r="F171"/>
  <c r="G171"/>
  <c r="M42" i="5"/>
  <c r="M23"/>
  <c r="D59" i="4"/>
  <c r="C59"/>
  <c r="F172" i="7" l="1"/>
  <c r="F25" i="9"/>
  <c r="H171" i="7"/>
  <c r="G149"/>
  <c r="H149" s="1"/>
  <c r="A12"/>
  <c r="A13"/>
  <c r="G25" i="9" l="1"/>
  <c r="G172" i="7"/>
  <c r="I171"/>
  <c r="E351"/>
  <c r="C350"/>
  <c r="C349"/>
  <c r="C348"/>
  <c r="C347"/>
  <c r="C346"/>
  <c r="H172" l="1"/>
  <c r="H25" i="9"/>
  <c r="J171" i="7"/>
  <c r="C341"/>
  <c r="C351"/>
  <c r="I172" l="1"/>
  <c r="I25" i="9"/>
  <c r="I280" i="7" s="1"/>
  <c r="K171"/>
  <c r="E286"/>
  <c r="L281"/>
  <c r="K281"/>
  <c r="J281"/>
  <c r="I281"/>
  <c r="H281"/>
  <c r="G281"/>
  <c r="F281"/>
  <c r="E281"/>
  <c r="D281"/>
  <c r="C281"/>
  <c r="D246"/>
  <c r="C246"/>
  <c r="J172" l="1"/>
  <c r="J25" i="9"/>
  <c r="J280" i="7" s="1"/>
  <c r="M281"/>
  <c r="L171"/>
  <c r="K25" i="9" l="1"/>
  <c r="K280" i="7" s="1"/>
  <c r="K172"/>
  <c r="E265"/>
  <c r="D265"/>
  <c r="L172" l="1"/>
  <c r="L25" i="9"/>
  <c r="L280" i="7" s="1"/>
  <c r="G265"/>
  <c r="H265"/>
  <c r="F265"/>
  <c r="I265" l="1"/>
  <c r="J265" l="1"/>
  <c r="L265" l="1"/>
  <c r="K265"/>
  <c r="M265" l="1"/>
  <c r="E243"/>
  <c r="D243"/>
  <c r="C243"/>
  <c r="L230"/>
  <c r="K230"/>
  <c r="J230"/>
  <c r="I230"/>
  <c r="H230"/>
  <c r="G230"/>
  <c r="F230"/>
  <c r="E230"/>
  <c r="D230"/>
  <c r="L226"/>
  <c r="K226"/>
  <c r="J226"/>
  <c r="I226"/>
  <c r="H226"/>
  <c r="G226"/>
  <c r="F226"/>
  <c r="E226"/>
  <c r="D226"/>
  <c r="D221"/>
  <c r="C230"/>
  <c r="C226"/>
  <c r="C221"/>
  <c r="E24" i="4"/>
  <c r="D24"/>
  <c r="C24"/>
  <c r="E244" i="7"/>
  <c r="D244"/>
  <c r="C10" i="9"/>
  <c r="E1" i="10"/>
  <c r="E10" i="9" l="1"/>
  <c r="D10"/>
  <c r="C244" i="7"/>
  <c r="C283" s="1"/>
  <c r="E283"/>
  <c r="D283"/>
  <c r="M226"/>
  <c r="M230"/>
  <c r="J203" l="1"/>
  <c r="I203"/>
  <c r="G203"/>
  <c r="F203"/>
  <c r="E203"/>
  <c r="D203"/>
  <c r="L202"/>
  <c r="K202"/>
  <c r="J202"/>
  <c r="I202"/>
  <c r="L192"/>
  <c r="K192"/>
  <c r="J192"/>
  <c r="I192"/>
  <c r="H192"/>
  <c r="G192"/>
  <c r="F192"/>
  <c r="E192"/>
  <c r="D192"/>
  <c r="C195"/>
  <c r="C192"/>
  <c r="M159"/>
  <c r="M158"/>
  <c r="M156"/>
  <c r="M155"/>
  <c r="L165"/>
  <c r="M165" s="1"/>
  <c r="K165"/>
  <c r="J165"/>
  <c r="I165"/>
  <c r="H165"/>
  <c r="G165"/>
  <c r="F165"/>
  <c r="E165"/>
  <c r="D165"/>
  <c r="C165"/>
  <c r="L154"/>
  <c r="K154"/>
  <c r="K160" s="1"/>
  <c r="J154"/>
  <c r="J160" s="1"/>
  <c r="I154"/>
  <c r="I160" s="1"/>
  <c r="H154"/>
  <c r="H160" s="1"/>
  <c r="G154"/>
  <c r="G160" s="1"/>
  <c r="F154"/>
  <c r="F160" s="1"/>
  <c r="E154"/>
  <c r="E160" s="1"/>
  <c r="D154"/>
  <c r="D160" s="1"/>
  <c r="C154"/>
  <c r="C160" s="1"/>
  <c r="E88"/>
  <c r="E87" s="1"/>
  <c r="D88"/>
  <c r="D87" s="1"/>
  <c r="C88"/>
  <c r="C87" s="1"/>
  <c r="G13" i="10"/>
  <c r="G298" i="7" s="1"/>
  <c r="G12" i="10"/>
  <c r="G297" i="7" s="1"/>
  <c r="G11" i="10"/>
  <c r="G296" i="7" s="1"/>
  <c r="G10" i="10"/>
  <c r="G295" i="7" s="1"/>
  <c r="G9" i="10"/>
  <c r="G294" i="7" s="1"/>
  <c r="G8" i="10"/>
  <c r="G293" i="7" s="1"/>
  <c r="G7" i="10"/>
  <c r="G292" i="7" s="1"/>
  <c r="G6" i="10"/>
  <c r="G291" i="7" s="1"/>
  <c r="G5" i="10"/>
  <c r="G290" i="7" s="1"/>
  <c r="G4" i="10"/>
  <c r="G289" i="7" s="1"/>
  <c r="L22" i="9"/>
  <c r="L199" i="7" s="1"/>
  <c r="K22" i="9"/>
  <c r="K199" i="7" s="1"/>
  <c r="J22" i="9"/>
  <c r="J199" i="7" s="1"/>
  <c r="I22" i="9"/>
  <c r="I199" i="7" s="1"/>
  <c r="H22" i="9"/>
  <c r="H199" i="7" s="1"/>
  <c r="G22" i="9"/>
  <c r="G199" i="7" s="1"/>
  <c r="F22" i="9"/>
  <c r="F199" i="7" s="1"/>
  <c r="E22" i="9"/>
  <c r="E199" i="7" s="1"/>
  <c r="D22" i="9"/>
  <c r="D199" i="7" s="1"/>
  <c r="C22" i="9"/>
  <c r="C199" i="7" s="1"/>
  <c r="H203"/>
  <c r="L24" i="9"/>
  <c r="L201" i="7" s="1"/>
  <c r="J24" i="9"/>
  <c r="J201" i="7" s="1"/>
  <c r="L166"/>
  <c r="M166" s="1"/>
  <c r="K166"/>
  <c r="J166"/>
  <c r="I166"/>
  <c r="H166"/>
  <c r="G166"/>
  <c r="F166"/>
  <c r="E166"/>
  <c r="E8" i="9"/>
  <c r="E187" i="7" s="1"/>
  <c r="D8" i="9"/>
  <c r="D187" i="7" s="1"/>
  <c r="C8" i="9"/>
  <c r="C185" i="7" s="1"/>
  <c r="L5" i="9"/>
  <c r="K5"/>
  <c r="J5"/>
  <c r="I5"/>
  <c r="H5"/>
  <c r="G5"/>
  <c r="F5"/>
  <c r="E5"/>
  <c r="D5"/>
  <c r="C5"/>
  <c r="I24"/>
  <c r="I201" i="7" s="1"/>
  <c r="L195"/>
  <c r="K195"/>
  <c r="J195"/>
  <c r="H195"/>
  <c r="G195"/>
  <c r="F195"/>
  <c r="E195"/>
  <c r="D195"/>
  <c r="L14" i="9"/>
  <c r="L191" i="7" s="1"/>
  <c r="K14" i="9"/>
  <c r="K191" i="7" s="1"/>
  <c r="J14" i="9"/>
  <c r="J191" i="7" s="1"/>
  <c r="I14" i="9"/>
  <c r="I191" i="7" s="1"/>
  <c r="H14" i="9"/>
  <c r="H191" i="7" s="1"/>
  <c r="G14" i="9"/>
  <c r="G191" i="7" s="1"/>
  <c r="F14" i="9"/>
  <c r="F191" i="7" s="1"/>
  <c r="E14" i="9"/>
  <c r="E191" i="7" s="1"/>
  <c r="D14" i="9"/>
  <c r="D191" i="7" s="1"/>
  <c r="C14" i="9"/>
  <c r="C191" i="7" s="1"/>
  <c r="D29"/>
  <c r="F29" s="1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L114"/>
  <c r="K114"/>
  <c r="J114"/>
  <c r="I114"/>
  <c r="H114"/>
  <c r="G114"/>
  <c r="F114"/>
  <c r="E114"/>
  <c r="D114"/>
  <c r="C116"/>
  <c r="C115"/>
  <c r="C114"/>
  <c r="B116"/>
  <c r="B115"/>
  <c r="B114"/>
  <c r="B113"/>
  <c r="B112"/>
  <c r="B111"/>
  <c r="B110"/>
  <c r="M18" i="5"/>
  <c r="M116" i="7" s="1"/>
  <c r="M17" i="5"/>
  <c r="M115" i="7" s="1"/>
  <c r="M16" i="5"/>
  <c r="M114" i="7" s="1"/>
  <c r="M171"/>
  <c r="C49" i="4"/>
  <c r="E124" i="7" l="1"/>
  <c r="D124"/>
  <c r="M154"/>
  <c r="M160" s="1"/>
  <c r="L160"/>
  <c r="D7" i="9"/>
  <c r="D184" i="7" s="1"/>
  <c r="H280"/>
  <c r="G8" i="9"/>
  <c r="G185" i="7" s="1"/>
  <c r="F243"/>
  <c r="F24" i="4"/>
  <c r="G23" i="9"/>
  <c r="K23"/>
  <c r="F280" i="7"/>
  <c r="E185"/>
  <c r="H23" i="9"/>
  <c r="H21" s="1"/>
  <c r="H198" i="7" s="1"/>
  <c r="L23" i="9"/>
  <c r="L21" s="1"/>
  <c r="G24"/>
  <c r="G201" i="7" s="1"/>
  <c r="F88"/>
  <c r="F87" s="1"/>
  <c r="D89"/>
  <c r="D93" s="1"/>
  <c r="I23" i="9"/>
  <c r="I21" s="1"/>
  <c r="E89" i="7"/>
  <c r="E93" s="1"/>
  <c r="F23" i="9"/>
  <c r="J23"/>
  <c r="E7"/>
  <c r="E184" i="7" s="1"/>
  <c r="D185"/>
  <c r="I195"/>
  <c r="K203"/>
  <c r="L203"/>
  <c r="K24" i="9"/>
  <c r="K201" i="7" s="1"/>
  <c r="C203"/>
  <c r="C7" i="9"/>
  <c r="F8"/>
  <c r="F185" i="7" s="1"/>
  <c r="F124" l="1"/>
  <c r="G88"/>
  <c r="G87" s="1"/>
  <c r="H202"/>
  <c r="H24" i="9"/>
  <c r="H201" i="7" s="1"/>
  <c r="G202"/>
  <c r="G280"/>
  <c r="G243"/>
  <c r="G24" i="4"/>
  <c r="F244" i="7"/>
  <c r="F10" i="9"/>
  <c r="M173" i="7"/>
  <c r="C184"/>
  <c r="J21" i="9"/>
  <c r="J200" i="7"/>
  <c r="H200"/>
  <c r="K21" i="9"/>
  <c r="K200" i="7"/>
  <c r="I27" i="9"/>
  <c r="I204" i="7" s="1"/>
  <c r="I198"/>
  <c r="F21" i="9"/>
  <c r="F200" i="7"/>
  <c r="I200"/>
  <c r="G200"/>
  <c r="G21" i="9"/>
  <c r="L27"/>
  <c r="L204" i="7" s="1"/>
  <c r="L198"/>
  <c r="C89"/>
  <c r="C93" s="1"/>
  <c r="C187"/>
  <c r="L200"/>
  <c r="F24" i="9"/>
  <c r="F201" i="7" s="1"/>
  <c r="F202"/>
  <c r="F7" i="9"/>
  <c r="G7"/>
  <c r="G184" i="7" s="1"/>
  <c r="G124" l="1"/>
  <c r="F283"/>
  <c r="H27" i="9"/>
  <c r="H204" i="7" s="1"/>
  <c r="G244"/>
  <c r="G10" i="9"/>
  <c r="G89" i="7" s="1"/>
  <c r="G93" s="1"/>
  <c r="H243"/>
  <c r="H24" i="4"/>
  <c r="H88" i="7"/>
  <c r="H87" s="1"/>
  <c r="H8" i="9"/>
  <c r="F89" i="7"/>
  <c r="F93" s="1"/>
  <c r="F187"/>
  <c r="F198"/>
  <c r="F27" i="9"/>
  <c r="F204" i="7" s="1"/>
  <c r="K198"/>
  <c r="K27" i="9"/>
  <c r="K204" i="7" s="1"/>
  <c r="J198"/>
  <c r="J27" i="9"/>
  <c r="J204" i="7" s="1"/>
  <c r="F33" i="9"/>
  <c r="F212" i="7" s="1"/>
  <c r="F184"/>
  <c r="G198"/>
  <c r="G27" i="9"/>
  <c r="G204" i="7" s="1"/>
  <c r="G33" i="9"/>
  <c r="G212" i="7" s="1"/>
  <c r="H124" l="1"/>
  <c r="G283"/>
  <c r="G187"/>
  <c r="H244"/>
  <c r="H10" i="9"/>
  <c r="H185" i="7"/>
  <c r="H7" i="9"/>
  <c r="I243" i="7"/>
  <c r="I24" i="4"/>
  <c r="I8" i="9"/>
  <c r="I88" i="7"/>
  <c r="I87" s="1"/>
  <c r="L113"/>
  <c r="K113"/>
  <c r="J113"/>
  <c r="I113"/>
  <c r="H113"/>
  <c r="G113"/>
  <c r="F113"/>
  <c r="E113"/>
  <c r="D113"/>
  <c r="L112"/>
  <c r="K112"/>
  <c r="J112"/>
  <c r="I112"/>
  <c r="H112"/>
  <c r="G112"/>
  <c r="F112"/>
  <c r="E112"/>
  <c r="D112"/>
  <c r="L111"/>
  <c r="K111"/>
  <c r="J111"/>
  <c r="I111"/>
  <c r="H111"/>
  <c r="G111"/>
  <c r="F111"/>
  <c r="E111"/>
  <c r="D111"/>
  <c r="L110"/>
  <c r="K110"/>
  <c r="J110"/>
  <c r="I110"/>
  <c r="H110"/>
  <c r="G110"/>
  <c r="F110"/>
  <c r="E110"/>
  <c r="D110"/>
  <c r="L109"/>
  <c r="K109"/>
  <c r="J109"/>
  <c r="I109"/>
  <c r="H109"/>
  <c r="G109"/>
  <c r="F109"/>
  <c r="E109"/>
  <c r="D109"/>
  <c r="C113"/>
  <c r="C112"/>
  <c r="C111"/>
  <c r="C110"/>
  <c r="C109"/>
  <c r="M113"/>
  <c r="M15" i="5"/>
  <c r="M112" i="7" s="1"/>
  <c r="M14" i="5"/>
  <c r="M111" i="7" s="1"/>
  <c r="M13" i="5"/>
  <c r="M110" i="7" s="1"/>
  <c r="M12" i="5"/>
  <c r="M109" i="7" s="1"/>
  <c r="M10" i="5"/>
  <c r="M8"/>
  <c r="K108" i="7"/>
  <c r="J108"/>
  <c r="I108"/>
  <c r="H8" i="5"/>
  <c r="G108" i="7"/>
  <c r="F8" i="5"/>
  <c r="E108" i="7"/>
  <c r="A19" i="5"/>
  <c r="K307" i="7" l="1"/>
  <c r="M52" i="5"/>
  <c r="I124" i="7"/>
  <c r="H283"/>
  <c r="H184"/>
  <c r="H33" i="9"/>
  <c r="H212" i="7" s="1"/>
  <c r="I185"/>
  <c r="I7" i="9"/>
  <c r="J243" i="7"/>
  <c r="J24" i="4"/>
  <c r="J88" i="7"/>
  <c r="J87" s="1"/>
  <c r="J8" i="9"/>
  <c r="I10"/>
  <c r="I244" i="7"/>
  <c r="H89"/>
  <c r="H187"/>
  <c r="C108"/>
  <c r="M11" i="5"/>
  <c r="L108" i="7"/>
  <c r="K8" i="5"/>
  <c r="I8"/>
  <c r="H108" i="7"/>
  <c r="G8" i="5"/>
  <c r="F108" i="7"/>
  <c r="D108"/>
  <c r="M104"/>
  <c r="M106" s="1"/>
  <c r="L104"/>
  <c r="L106" s="1"/>
  <c r="J104"/>
  <c r="J106" s="1"/>
  <c r="H104"/>
  <c r="H106" s="1"/>
  <c r="F104"/>
  <c r="F106" s="1"/>
  <c r="D104"/>
  <c r="D106" s="1"/>
  <c r="C104"/>
  <c r="C106" s="1"/>
  <c r="E26"/>
  <c r="E25"/>
  <c r="E24"/>
  <c r="E23"/>
  <c r="E22"/>
  <c r="M108" l="1"/>
  <c r="K104"/>
  <c r="K106" s="1"/>
  <c r="I104"/>
  <c r="I106" s="1"/>
  <c r="G104"/>
  <c r="G106" s="1"/>
  <c r="E104"/>
  <c r="E106" s="1"/>
  <c r="J124"/>
  <c r="H93"/>
  <c r="J244"/>
  <c r="J10" i="9"/>
  <c r="I184" i="7"/>
  <c r="I33" i="9"/>
  <c r="I212" i="7" s="1"/>
  <c r="J185"/>
  <c r="J7" i="9"/>
  <c r="I187" i="7"/>
  <c r="I89"/>
  <c r="I93" s="1"/>
  <c r="K243"/>
  <c r="K24" i="4"/>
  <c r="K88" i="7"/>
  <c r="K87" s="1"/>
  <c r="K8" i="9"/>
  <c r="I283" i="7"/>
  <c r="L124" l="1"/>
  <c r="K124"/>
  <c r="J283"/>
  <c r="K185"/>
  <c r="K7" i="9"/>
  <c r="K244" i="7"/>
  <c r="K10" i="9"/>
  <c r="L8"/>
  <c r="L243" i="7"/>
  <c r="L24" i="4"/>
  <c r="L88" i="7"/>
  <c r="L87" s="1"/>
  <c r="M87" s="1"/>
  <c r="M34" i="5"/>
  <c r="J184" i="7"/>
  <c r="J33" i="9"/>
  <c r="J212" i="7" s="1"/>
  <c r="J187"/>
  <c r="J89"/>
  <c r="J93" s="1"/>
  <c r="K283" l="1"/>
  <c r="M88"/>
  <c r="M36" i="5"/>
  <c r="M243" i="7"/>
  <c r="L185"/>
  <c r="L7" i="9"/>
  <c r="K184" i="7"/>
  <c r="K33" i="9"/>
  <c r="K212" i="7" s="1"/>
  <c r="L244"/>
  <c r="L10" i="9"/>
  <c r="K89" i="7"/>
  <c r="K187"/>
  <c r="E2" i="1"/>
  <c r="E1"/>
  <c r="M244" i="7" l="1"/>
  <c r="K93"/>
  <c r="L187"/>
  <c r="L89"/>
  <c r="L93" s="1"/>
  <c r="L184"/>
  <c r="L33" i="9"/>
  <c r="L212" i="7" s="1"/>
  <c r="L283"/>
  <c r="M89" l="1"/>
  <c r="C4" i="4"/>
  <c r="C6" i="1" s="1"/>
  <c r="D41"/>
  <c r="C41"/>
  <c r="L38"/>
  <c r="K38"/>
  <c r="J38"/>
  <c r="I38"/>
  <c r="H38"/>
  <c r="G38"/>
  <c r="F38"/>
  <c r="E38"/>
  <c r="D38"/>
  <c r="C38"/>
  <c r="M57" i="4"/>
  <c r="L57"/>
  <c r="K57"/>
  <c r="J57"/>
  <c r="I57"/>
  <c r="H57"/>
  <c r="G57"/>
  <c r="F57"/>
  <c r="E57"/>
  <c r="D57"/>
  <c r="C57"/>
  <c r="A20" i="5"/>
  <c r="M51" i="4"/>
  <c r="L51"/>
  <c r="K51"/>
  <c r="J51"/>
  <c r="I51"/>
  <c r="H51"/>
  <c r="G51"/>
  <c r="F51"/>
  <c r="E51"/>
  <c r="D51"/>
  <c r="C51"/>
  <c r="L35" i="1"/>
  <c r="K35"/>
  <c r="J35"/>
  <c r="I35"/>
  <c r="H35"/>
  <c r="G35"/>
  <c r="F35"/>
  <c r="E35"/>
  <c r="D35"/>
  <c r="D34"/>
  <c r="C35"/>
  <c r="C34"/>
  <c r="G26"/>
  <c r="F26"/>
  <c r="E26"/>
  <c r="D26"/>
  <c r="C26"/>
  <c r="D21"/>
  <c r="D20"/>
  <c r="C21"/>
  <c r="C20"/>
  <c r="L26" i="4"/>
  <c r="K26"/>
  <c r="J26"/>
  <c r="I26"/>
  <c r="H26"/>
  <c r="G26"/>
  <c r="F26"/>
  <c r="E26"/>
  <c r="D26"/>
  <c r="C26"/>
  <c r="M22"/>
  <c r="M16" i="1" s="1"/>
  <c r="L22" i="4"/>
  <c r="K22"/>
  <c r="J22"/>
  <c r="J23" s="1"/>
  <c r="J16" i="1" s="1"/>
  <c r="I22" i="4"/>
  <c r="H22"/>
  <c r="H23" s="1"/>
  <c r="H16" i="1" s="1"/>
  <c r="G22" i="4"/>
  <c r="F22"/>
  <c r="F23" s="1"/>
  <c r="F16" i="1" s="1"/>
  <c r="E22" i="4"/>
  <c r="D22"/>
  <c r="M18"/>
  <c r="M14" i="1" s="1"/>
  <c r="L18" i="4"/>
  <c r="K18"/>
  <c r="J18"/>
  <c r="J19" s="1"/>
  <c r="J14" i="1" s="1"/>
  <c r="I18" i="4"/>
  <c r="H18"/>
  <c r="H19" s="1"/>
  <c r="H14" i="1" s="1"/>
  <c r="G18" i="4"/>
  <c r="F18"/>
  <c r="F19" s="1"/>
  <c r="F14" i="1" s="1"/>
  <c r="E18" i="4"/>
  <c r="D18"/>
  <c r="M16"/>
  <c r="M13" i="1" s="1"/>
  <c r="L16" i="4"/>
  <c r="K16"/>
  <c r="J16"/>
  <c r="J17" s="1"/>
  <c r="J13" i="1" s="1"/>
  <c r="I16" i="4"/>
  <c r="H16"/>
  <c r="H17" s="1"/>
  <c r="H13" i="1" s="1"/>
  <c r="G16" i="4"/>
  <c r="F16"/>
  <c r="F17" s="1"/>
  <c r="F13" i="1" s="1"/>
  <c r="E16" i="4"/>
  <c r="D16"/>
  <c r="M14"/>
  <c r="L14"/>
  <c r="K14"/>
  <c r="K15" s="1"/>
  <c r="K12" i="1" s="1"/>
  <c r="J14" i="4"/>
  <c r="I14"/>
  <c r="I15" s="1"/>
  <c r="I12" i="1" s="1"/>
  <c r="H14" i="4"/>
  <c r="G14"/>
  <c r="G15" s="1"/>
  <c r="G12" i="1" s="1"/>
  <c r="F14" i="4"/>
  <c r="E14"/>
  <c r="E15" s="1"/>
  <c r="E12" i="1" s="1"/>
  <c r="D14" i="4"/>
  <c r="M10"/>
  <c r="M11" s="1"/>
  <c r="L10"/>
  <c r="K10"/>
  <c r="J10"/>
  <c r="I10"/>
  <c r="H10"/>
  <c r="H11" s="1"/>
  <c r="H10" i="1" s="1"/>
  <c r="G10" i="4"/>
  <c r="F10"/>
  <c r="F11" s="1"/>
  <c r="F10" i="1" s="1"/>
  <c r="E10" i="4"/>
  <c r="D10"/>
  <c r="D11" s="1"/>
  <c r="D10" i="1" s="1"/>
  <c r="C22" i="4"/>
  <c r="C23" s="1"/>
  <c r="C18"/>
  <c r="C19" s="1"/>
  <c r="C16"/>
  <c r="C17" s="1"/>
  <c r="C14"/>
  <c r="C15" s="1"/>
  <c r="C12" i="1" s="1"/>
  <c r="C10" i="4"/>
  <c r="C11" s="1"/>
  <c r="C10" i="1" s="1"/>
  <c r="M9" i="4"/>
  <c r="M10" i="1" s="1"/>
  <c r="L9" i="4"/>
  <c r="L9" i="1" s="1"/>
  <c r="K9" i="4"/>
  <c r="K9" i="1" s="1"/>
  <c r="J9" i="4"/>
  <c r="I9"/>
  <c r="I9" i="1" s="1"/>
  <c r="H9" i="4"/>
  <c r="H9" i="1" s="1"/>
  <c r="G9" i="4"/>
  <c r="F9"/>
  <c r="E9"/>
  <c r="E9" i="1" s="1"/>
  <c r="D9" i="4"/>
  <c r="D9" i="1" s="1"/>
  <c r="C9" i="4"/>
  <c r="C9" i="1" s="1"/>
  <c r="L6" i="4"/>
  <c r="K6"/>
  <c r="J6"/>
  <c r="I6"/>
  <c r="H6"/>
  <c r="G6"/>
  <c r="F6"/>
  <c r="E6"/>
  <c r="D6"/>
  <c r="C6"/>
  <c r="M4"/>
  <c r="M6" i="1" s="1"/>
  <c r="L4" i="4"/>
  <c r="K4"/>
  <c r="J4"/>
  <c r="I4"/>
  <c r="H4"/>
  <c r="G4"/>
  <c r="F4"/>
  <c r="E4"/>
  <c r="D4"/>
  <c r="K12"/>
  <c r="K13" s="1"/>
  <c r="K11" i="1" s="1"/>
  <c r="J12" i="4"/>
  <c r="G12"/>
  <c r="G13" s="1"/>
  <c r="G11" i="1" s="1"/>
  <c r="F12" i="4"/>
  <c r="M32" i="5"/>
  <c r="J20" i="4"/>
  <c r="I17" i="9"/>
  <c r="F20" i="4"/>
  <c r="D20"/>
  <c r="C23" i="9"/>
  <c r="C20" i="4"/>
  <c r="C21" s="1"/>
  <c r="D21" l="1"/>
  <c r="D15" i="1" s="1"/>
  <c r="C15"/>
  <c r="D17" i="4"/>
  <c r="D13" i="1" s="1"/>
  <c r="C13"/>
  <c r="D23" i="4"/>
  <c r="D16" i="1" s="1"/>
  <c r="C16"/>
  <c r="E17" i="4"/>
  <c r="E13" i="1" s="1"/>
  <c r="G17" i="4"/>
  <c r="G13" i="1" s="1"/>
  <c r="I17" i="4"/>
  <c r="I13" i="1" s="1"/>
  <c r="K17" i="4"/>
  <c r="K13" i="1" s="1"/>
  <c r="E19" i="4"/>
  <c r="E14" i="1" s="1"/>
  <c r="G19" i="4"/>
  <c r="G14" i="1" s="1"/>
  <c r="I19" i="4"/>
  <c r="I14" i="1" s="1"/>
  <c r="K19" i="4"/>
  <c r="K14" i="1" s="1"/>
  <c r="E23" i="4"/>
  <c r="E16" i="1" s="1"/>
  <c r="G23" i="4"/>
  <c r="G16" i="1" s="1"/>
  <c r="I23" i="4"/>
  <c r="I16" i="1" s="1"/>
  <c r="K23" i="4"/>
  <c r="K16" i="1" s="1"/>
  <c r="D19" i="4"/>
  <c r="D14" i="1" s="1"/>
  <c r="C14"/>
  <c r="L17" i="4"/>
  <c r="L13" i="1" s="1"/>
  <c r="M17" i="4"/>
  <c r="L19"/>
  <c r="L14" i="1" s="1"/>
  <c r="M19" i="4"/>
  <c r="L23"/>
  <c r="L16" i="1" s="1"/>
  <c r="M23" i="4"/>
  <c r="D15"/>
  <c r="D12" i="1" s="1"/>
  <c r="M12"/>
  <c r="M15" i="4"/>
  <c r="F15"/>
  <c r="F12" i="1" s="1"/>
  <c r="H15" i="4"/>
  <c r="H12" i="1" s="1"/>
  <c r="J15" i="4"/>
  <c r="J12" i="1" s="1"/>
  <c r="L15" i="4"/>
  <c r="L12" i="1" s="1"/>
  <c r="E11" i="4"/>
  <c r="E10" i="1" s="1"/>
  <c r="G11" i="4"/>
  <c r="G10" i="1" s="1"/>
  <c r="I11" i="4"/>
  <c r="I10" i="1" s="1"/>
  <c r="K11" i="4"/>
  <c r="K10" i="1" s="1"/>
  <c r="J11" i="4"/>
  <c r="J10" i="1" s="1"/>
  <c r="L11" i="4"/>
  <c r="L10" i="1" s="1"/>
  <c r="H17" i="9"/>
  <c r="L17"/>
  <c r="C280" i="7"/>
  <c r="C202"/>
  <c r="C24" i="9"/>
  <c r="C201" i="7" s="1"/>
  <c r="D228"/>
  <c r="H228"/>
  <c r="L228"/>
  <c r="E228"/>
  <c r="I228"/>
  <c r="F228"/>
  <c r="J228"/>
  <c r="C228"/>
  <c r="G228"/>
  <c r="K228"/>
  <c r="C17" i="9"/>
  <c r="C166" i="7"/>
  <c r="F55" i="4"/>
  <c r="F37" i="1" s="1"/>
  <c r="J55" i="4"/>
  <c r="J37" i="1" s="1"/>
  <c r="A31" i="5"/>
  <c r="A32" s="1"/>
  <c r="A33" s="1"/>
  <c r="A34" s="1"/>
  <c r="A35" s="1"/>
  <c r="F39" i="1"/>
  <c r="J39"/>
  <c r="D166" i="7"/>
  <c r="D23" i="9"/>
  <c r="E23"/>
  <c r="C55" i="4"/>
  <c r="C37" i="1" s="1"/>
  <c r="G55" i="4"/>
  <c r="G37" i="1" s="1"/>
  <c r="K55" i="4"/>
  <c r="K37" i="1" s="1"/>
  <c r="C39"/>
  <c r="G39"/>
  <c r="K39"/>
  <c r="D55" i="4"/>
  <c r="D37" i="1" s="1"/>
  <c r="H55" i="4"/>
  <c r="H37" i="1" s="1"/>
  <c r="L55" i="4"/>
  <c r="L37" i="1" s="1"/>
  <c r="D39"/>
  <c r="H39"/>
  <c r="L39"/>
  <c r="E55" i="4"/>
  <c r="E37" i="1" s="1"/>
  <c r="I55" i="4"/>
  <c r="I37" i="1" s="1"/>
  <c r="E39"/>
  <c r="I39"/>
  <c r="M39"/>
  <c r="H20" i="4"/>
  <c r="L20"/>
  <c r="E28" i="7"/>
  <c r="E27"/>
  <c r="E20" i="4"/>
  <c r="E21" s="1"/>
  <c r="E15" i="1" s="1"/>
  <c r="I20" i="4"/>
  <c r="M20"/>
  <c r="M15" i="1" s="1"/>
  <c r="E20" i="7"/>
  <c r="G20" i="4"/>
  <c r="G21" s="1"/>
  <c r="G15" i="1" s="1"/>
  <c r="K20" i="4"/>
  <c r="K21" s="1"/>
  <c r="K15" i="1" s="1"/>
  <c r="L6"/>
  <c r="L5" i="4"/>
  <c r="K6" i="1"/>
  <c r="K5" i="4"/>
  <c r="J6" i="1"/>
  <c r="J5" i="4"/>
  <c r="I6" i="1"/>
  <c r="I5" i="4"/>
  <c r="H6" i="1"/>
  <c r="H5" i="4"/>
  <c r="G6" i="1"/>
  <c r="G5" i="4"/>
  <c r="F6" i="1"/>
  <c r="F5" i="4"/>
  <c r="E6" i="1"/>
  <c r="E5" i="4"/>
  <c r="D6" i="1"/>
  <c r="D5" i="4"/>
  <c r="E12"/>
  <c r="E13" s="1"/>
  <c r="E11" i="1" s="1"/>
  <c r="M12" i="4"/>
  <c r="F17" i="9"/>
  <c r="J17"/>
  <c r="C12" i="4"/>
  <c r="C13" s="1"/>
  <c r="C11" i="1" s="1"/>
  <c r="D12" i="4"/>
  <c r="H12"/>
  <c r="H13" s="1"/>
  <c r="H11" i="1" s="1"/>
  <c r="L12" i="4"/>
  <c r="L13" s="1"/>
  <c r="L11" i="1" s="1"/>
  <c r="I12" i="4"/>
  <c r="I13" s="1"/>
  <c r="I11" i="1" s="1"/>
  <c r="G9"/>
  <c r="J7" i="4"/>
  <c r="J7" i="1" s="1"/>
  <c r="F7" i="4"/>
  <c r="F7" i="1" s="1"/>
  <c r="F9"/>
  <c r="M9"/>
  <c r="J9"/>
  <c r="L21" i="4" l="1"/>
  <c r="L15" i="1" s="1"/>
  <c r="M21" i="4"/>
  <c r="H21"/>
  <c r="H15" i="1" s="1"/>
  <c r="F21" i="4"/>
  <c r="F15" i="1" s="1"/>
  <c r="I21" i="4"/>
  <c r="I15" i="1" s="1"/>
  <c r="J21" i="4"/>
  <c r="J15" i="1" s="1"/>
  <c r="D13" i="4"/>
  <c r="D11" i="1" s="1"/>
  <c r="F13" i="4"/>
  <c r="F11" i="1" s="1"/>
  <c r="M11"/>
  <c r="M13" i="4"/>
  <c r="J13"/>
  <c r="J11" i="1" s="1"/>
  <c r="D17" i="9"/>
  <c r="G17"/>
  <c r="K17"/>
  <c r="E17"/>
  <c r="E280" i="7"/>
  <c r="G7" i="4"/>
  <c r="G7" i="1" s="1"/>
  <c r="K7" i="4"/>
  <c r="K7" i="1" s="1"/>
  <c r="E245" i="7"/>
  <c r="E247" s="1"/>
  <c r="G245"/>
  <c r="I245"/>
  <c r="K245"/>
  <c r="I7" i="4"/>
  <c r="I7" i="1" s="1"/>
  <c r="D245" i="7"/>
  <c r="D247" s="1"/>
  <c r="F245"/>
  <c r="F282" s="1"/>
  <c r="H245"/>
  <c r="J245"/>
  <c r="L245"/>
  <c r="M228"/>
  <c r="E7" i="4"/>
  <c r="E7" i="1" s="1"/>
  <c r="M55" i="4"/>
  <c r="M37" i="1" s="1"/>
  <c r="J16" i="9"/>
  <c r="J194" i="7"/>
  <c r="L16" i="9"/>
  <c r="L194" i="7"/>
  <c r="E200"/>
  <c r="E21" i="9"/>
  <c r="D16"/>
  <c r="D194" i="7"/>
  <c r="D200"/>
  <c r="D280"/>
  <c r="D21" i="9"/>
  <c r="C200" i="7"/>
  <c r="C21" i="9"/>
  <c r="F16"/>
  <c r="F194" i="7"/>
  <c r="H16" i="9"/>
  <c r="H194" i="7"/>
  <c r="I16" i="9"/>
  <c r="I194" i="7"/>
  <c r="C16" i="9"/>
  <c r="C194" i="7"/>
  <c r="D7" i="4"/>
  <c r="D7" i="1" s="1"/>
  <c r="C7" i="4"/>
  <c r="C7" i="1" s="1"/>
  <c r="H7" i="4"/>
  <c r="H7" i="1" s="1"/>
  <c r="M7" i="4"/>
  <c r="M7" i="1" s="1"/>
  <c r="L7" i="4"/>
  <c r="L7" i="1" s="1"/>
  <c r="J282" i="7" l="1"/>
  <c r="J247"/>
  <c r="G282"/>
  <c r="F247"/>
  <c r="G247"/>
  <c r="H282"/>
  <c r="H247"/>
  <c r="K282"/>
  <c r="K247"/>
  <c r="L282"/>
  <c r="L247"/>
  <c r="I282"/>
  <c r="I247"/>
  <c r="M280"/>
  <c r="D282"/>
  <c r="E282"/>
  <c r="C193"/>
  <c r="C19" i="9"/>
  <c r="C198" i="7"/>
  <c r="C33" i="9"/>
  <c r="C212" i="7" s="1"/>
  <c r="C27" i="9"/>
  <c r="C204" i="7" s="1"/>
  <c r="J19" i="9"/>
  <c r="J193" i="7"/>
  <c r="H19" i="9"/>
  <c r="H193" i="7"/>
  <c r="D24" i="9"/>
  <c r="D201" i="7" s="1"/>
  <c r="D202"/>
  <c r="D19" i="9"/>
  <c r="D193" i="7"/>
  <c r="I19" i="9"/>
  <c r="I193" i="7"/>
  <c r="E198"/>
  <c r="E33" i="9"/>
  <c r="E212" i="7" s="1"/>
  <c r="E16" i="9"/>
  <c r="E194" i="7"/>
  <c r="E24" i="9"/>
  <c r="E201" i="7" s="1"/>
  <c r="E202"/>
  <c r="L193"/>
  <c r="L19" i="9"/>
  <c r="K16"/>
  <c r="K194" i="7"/>
  <c r="F19" i="9"/>
  <c r="F193" i="7"/>
  <c r="D198"/>
  <c r="D33" i="9"/>
  <c r="D212" i="7" s="1"/>
  <c r="G16" i="9"/>
  <c r="G194" i="7"/>
  <c r="E34" i="1"/>
  <c r="M56" i="4"/>
  <c r="M38" i="1" s="1"/>
  <c r="M50" i="4"/>
  <c r="M29"/>
  <c r="M24"/>
  <c r="M17" i="1" s="1"/>
  <c r="C5" i="4"/>
  <c r="D97" i="7" l="1"/>
  <c r="D27" i="9"/>
  <c r="D204" i="7" s="1"/>
  <c r="C245"/>
  <c r="C247" s="1"/>
  <c r="M247" s="1"/>
  <c r="M35" i="1"/>
  <c r="M172" i="7"/>
  <c r="E193"/>
  <c r="E19" i="9"/>
  <c r="C9" i="10"/>
  <c r="C294" i="7" s="1"/>
  <c r="H196"/>
  <c r="K19" i="9"/>
  <c r="K193" i="7"/>
  <c r="C10" i="10"/>
  <c r="C295" i="7" s="1"/>
  <c r="I196"/>
  <c r="C11" i="10"/>
  <c r="C296" i="7" s="1"/>
  <c r="J196"/>
  <c r="G19" i="9"/>
  <c r="G193" i="7"/>
  <c r="L196"/>
  <c r="C13" i="10"/>
  <c r="C298" i="7" s="1"/>
  <c r="C4" i="10"/>
  <c r="C289" i="7" s="1"/>
  <c r="C196"/>
  <c r="F196"/>
  <c r="C7" i="10"/>
  <c r="C292" i="7" s="1"/>
  <c r="E27" i="9"/>
  <c r="E204" i="7" s="1"/>
  <c r="C5" i="10"/>
  <c r="C290" i="7" s="1"/>
  <c r="D196"/>
  <c r="E31" i="4"/>
  <c r="E125" i="7"/>
  <c r="D45" i="4"/>
  <c r="D125" i="7"/>
  <c r="C45" i="4"/>
  <c r="C125" i="7"/>
  <c r="E45" i="4"/>
  <c r="F125" i="7"/>
  <c r="E30" i="4"/>
  <c r="M245" i="7" l="1"/>
  <c r="C282"/>
  <c r="M282" s="1"/>
  <c r="E20" i="1"/>
  <c r="E59" i="4"/>
  <c r="D98" i="7"/>
  <c r="D32" i="4"/>
  <c r="D25" s="1"/>
  <c r="E246" i="7"/>
  <c r="E221"/>
  <c r="D46" i="4"/>
  <c r="C30" i="1"/>
  <c r="C6" i="10"/>
  <c r="C291" i="7" s="1"/>
  <c r="E196"/>
  <c r="C8" i="10"/>
  <c r="C293" i="7" s="1"/>
  <c r="G196"/>
  <c r="C12" i="10"/>
  <c r="C297" i="7" s="1"/>
  <c r="K196"/>
  <c r="E21" i="1"/>
  <c r="D30"/>
  <c r="C46" i="4"/>
  <c r="G45"/>
  <c r="G125" i="7"/>
  <c r="F34" i="1"/>
  <c r="E46" i="4"/>
  <c r="E30" i="1"/>
  <c r="F31" i="4"/>
  <c r="F45"/>
  <c r="F30"/>
  <c r="G31"/>
  <c r="G30"/>
  <c r="D27" l="1"/>
  <c r="D17" i="1"/>
  <c r="F20"/>
  <c r="F59" i="4"/>
  <c r="F41" i="1" s="1"/>
  <c r="E41"/>
  <c r="G20"/>
  <c r="G59" i="4"/>
  <c r="G41" i="1" s="1"/>
  <c r="D47" i="4"/>
  <c r="D231" i="7" s="1"/>
  <c r="D229" s="1"/>
  <c r="C97"/>
  <c r="D61" i="4"/>
  <c r="D22" i="1"/>
  <c r="D222" i="7"/>
  <c r="D220" s="1"/>
  <c r="E225"/>
  <c r="G246"/>
  <c r="G221"/>
  <c r="D31" i="1"/>
  <c r="D225" i="7"/>
  <c r="C31" i="1"/>
  <c r="C225" i="7"/>
  <c r="F246"/>
  <c r="F221"/>
  <c r="C47" i="4"/>
  <c r="C68" s="1"/>
  <c r="G30" i="1"/>
  <c r="F30"/>
  <c r="G46" i="4"/>
  <c r="G31" i="1" s="1"/>
  <c r="F21"/>
  <c r="G21"/>
  <c r="H45" i="4"/>
  <c r="H125" i="7"/>
  <c r="E47" i="4"/>
  <c r="E31" i="1"/>
  <c r="G34"/>
  <c r="F46" i="4"/>
  <c r="H30"/>
  <c r="H31"/>
  <c r="D34" l="1"/>
  <c r="C69"/>
  <c r="C70" s="1"/>
  <c r="C52" i="1" s="1"/>
  <c r="D43"/>
  <c r="H20"/>
  <c r="H59" i="4"/>
  <c r="D32" i="1"/>
  <c r="D68" i="4"/>
  <c r="D50" i="1" s="1"/>
  <c r="D69" i="4"/>
  <c r="G47"/>
  <c r="G231" i="7" s="1"/>
  <c r="G229" s="1"/>
  <c r="E97"/>
  <c r="C98"/>
  <c r="C32" i="4"/>
  <c r="C25" s="1"/>
  <c r="C32" i="1"/>
  <c r="F225" i="7"/>
  <c r="C231"/>
  <c r="H246"/>
  <c r="H221"/>
  <c r="E231"/>
  <c r="E229" s="1"/>
  <c r="G225"/>
  <c r="E69" i="4"/>
  <c r="H46"/>
  <c r="H21" i="1"/>
  <c r="H30"/>
  <c r="I45" i="4"/>
  <c r="I46" s="1"/>
  <c r="I125" i="7"/>
  <c r="F31" i="1"/>
  <c r="C50"/>
  <c r="F47" i="4"/>
  <c r="H34" i="1"/>
  <c r="E68" i="4"/>
  <c r="E32" i="1"/>
  <c r="I31" i="4"/>
  <c r="I30"/>
  <c r="C27" l="1"/>
  <c r="C17" i="1"/>
  <c r="D37" i="4"/>
  <c r="D42"/>
  <c r="D44"/>
  <c r="C51" i="1"/>
  <c r="D70" i="4"/>
  <c r="D71" s="1"/>
  <c r="D53" i="1" s="1"/>
  <c r="C71" i="4"/>
  <c r="G69"/>
  <c r="G51" i="1" s="1"/>
  <c r="G32"/>
  <c r="G68" i="4"/>
  <c r="G50" i="1" s="1"/>
  <c r="E51"/>
  <c r="D51"/>
  <c r="I20"/>
  <c r="I59" i="4"/>
  <c r="I41" i="1" s="1"/>
  <c r="H41"/>
  <c r="E98" i="7"/>
  <c r="E32" i="4"/>
  <c r="E25" s="1"/>
  <c r="G97" i="7"/>
  <c r="F97"/>
  <c r="C61" i="4"/>
  <c r="C22" i="1"/>
  <c r="C222" i="7"/>
  <c r="C220" s="1"/>
  <c r="F231"/>
  <c r="F229" s="1"/>
  <c r="H47" i="4"/>
  <c r="H32" i="1" s="1"/>
  <c r="H225" i="7"/>
  <c r="I225"/>
  <c r="I246"/>
  <c r="I221"/>
  <c r="C229"/>
  <c r="H31" i="1"/>
  <c r="F69" i="4"/>
  <c r="I30" i="1"/>
  <c r="I21"/>
  <c r="J45" i="4"/>
  <c r="J125" i="7"/>
  <c r="E70" i="4"/>
  <c r="E71" s="1"/>
  <c r="E50" i="1"/>
  <c r="I31"/>
  <c r="F68" i="4"/>
  <c r="F32" i="1"/>
  <c r="I34"/>
  <c r="I47" i="4"/>
  <c r="J31"/>
  <c r="J30"/>
  <c r="K125" i="7"/>
  <c r="E27" i="4" l="1"/>
  <c r="E34" s="1"/>
  <c r="E17" i="1"/>
  <c r="D11" i="9"/>
  <c r="D29" i="1"/>
  <c r="D227" i="7"/>
  <c r="D224" s="1"/>
  <c r="D65" i="4"/>
  <c r="D47" i="1" s="1"/>
  <c r="D28" i="4"/>
  <c r="D25" i="1"/>
  <c r="D60" i="4"/>
  <c r="C34"/>
  <c r="D28" i="1"/>
  <c r="D64" i="4"/>
  <c r="D55" i="5"/>
  <c r="C53" i="1"/>
  <c r="D52"/>
  <c r="G70" i="4"/>
  <c r="G71" s="1"/>
  <c r="G53" i="1" s="1"/>
  <c r="C43"/>
  <c r="J20"/>
  <c r="J59" i="4"/>
  <c r="F51" i="1"/>
  <c r="H97" i="7"/>
  <c r="G98"/>
  <c r="G32" i="4"/>
  <c r="G25" s="1"/>
  <c r="F98" i="7"/>
  <c r="F32" i="4"/>
  <c r="F25" s="1"/>
  <c r="E61"/>
  <c r="E222" i="7"/>
  <c r="E220" s="1"/>
  <c r="E22" i="1"/>
  <c r="H231" i="7"/>
  <c r="H68" i="4"/>
  <c r="H50" i="1" s="1"/>
  <c r="H69" i="4"/>
  <c r="J246" i="7"/>
  <c r="J221"/>
  <c r="I231"/>
  <c r="I229" s="1"/>
  <c r="J30" i="1"/>
  <c r="I69" i="4"/>
  <c r="J21" i="1"/>
  <c r="J46" i="4"/>
  <c r="L45"/>
  <c r="L125" i="7"/>
  <c r="M125" s="1"/>
  <c r="F70" i="4"/>
  <c r="F71" s="1"/>
  <c r="F50" i="1"/>
  <c r="E53"/>
  <c r="E52"/>
  <c r="J34"/>
  <c r="I68" i="4"/>
  <c r="I32" i="1"/>
  <c r="M5" i="4"/>
  <c r="M98" i="7" s="1"/>
  <c r="M97" s="1"/>
  <c r="K45" i="4"/>
  <c r="L30"/>
  <c r="L31"/>
  <c r="K31"/>
  <c r="K30"/>
  <c r="G27" l="1"/>
  <c r="G34" s="1"/>
  <c r="G17" i="1"/>
  <c r="C37" i="4"/>
  <c r="C44"/>
  <c r="C42"/>
  <c r="D62"/>
  <c r="D42" i="1"/>
  <c r="D284" i="7"/>
  <c r="D18" i="1"/>
  <c r="D188" i="7"/>
  <c r="D177"/>
  <c r="D9" i="9"/>
  <c r="E37" i="4"/>
  <c r="E44"/>
  <c r="E42"/>
  <c r="F27"/>
  <c r="F17" i="1"/>
  <c r="D46"/>
  <c r="D66" i="4"/>
  <c r="G52" i="1"/>
  <c r="L20"/>
  <c r="L59" i="4"/>
  <c r="L41" i="1" s="1"/>
  <c r="H51"/>
  <c r="I51"/>
  <c r="K20"/>
  <c r="K59" i="4"/>
  <c r="K41" i="1" s="1"/>
  <c r="J41"/>
  <c r="E43"/>
  <c r="G22"/>
  <c r="G222" i="7"/>
  <c r="G220" s="1"/>
  <c r="G61" i="4"/>
  <c r="I97" i="7"/>
  <c r="H98"/>
  <c r="H32" i="4"/>
  <c r="H25" s="1"/>
  <c r="F22" i="1"/>
  <c r="F222" i="7"/>
  <c r="F220" s="1"/>
  <c r="F61" i="4"/>
  <c r="J31" i="1"/>
  <c r="J225" i="7"/>
  <c r="L246"/>
  <c r="L221"/>
  <c r="H70" i="4"/>
  <c r="H71" s="1"/>
  <c r="K246" i="7"/>
  <c r="K221"/>
  <c r="H229"/>
  <c r="L46" i="4"/>
  <c r="K30" i="1"/>
  <c r="K21"/>
  <c r="L21"/>
  <c r="L30"/>
  <c r="J47" i="4"/>
  <c r="I70"/>
  <c r="I71" s="1"/>
  <c r="I50" i="1"/>
  <c r="F53"/>
  <c r="F52"/>
  <c r="L34"/>
  <c r="K34"/>
  <c r="M31" i="4"/>
  <c r="M21" i="1" s="1"/>
  <c r="M30" i="4"/>
  <c r="M20" i="1" s="1"/>
  <c r="K46" i="4"/>
  <c r="M45"/>
  <c r="D67" l="1"/>
  <c r="D49" i="1" s="1"/>
  <c r="D48"/>
  <c r="E28" i="4"/>
  <c r="E227" i="7"/>
  <c r="E224" s="1"/>
  <c r="E29" i="1"/>
  <c r="E11" i="9"/>
  <c r="E65" i="4"/>
  <c r="E47" i="1" s="1"/>
  <c r="E55" i="5" s="1"/>
  <c r="D12" i="9"/>
  <c r="D186" i="7"/>
  <c r="D34" i="9"/>
  <c r="D63" i="4"/>
  <c r="D45" i="1" s="1"/>
  <c r="D44"/>
  <c r="C28"/>
  <c r="C64" i="4"/>
  <c r="C25" i="1"/>
  <c r="C60" i="4"/>
  <c r="G42"/>
  <c r="G37"/>
  <c r="G44"/>
  <c r="H27"/>
  <c r="H17" i="1"/>
  <c r="F34" i="4"/>
  <c r="E28" i="1"/>
  <c r="E64" i="4"/>
  <c r="E25" i="1"/>
  <c r="E60" i="4"/>
  <c r="C227" i="7"/>
  <c r="C29" i="1"/>
  <c r="C11" i="9"/>
  <c r="C65" i="4"/>
  <c r="C28"/>
  <c r="M246" i="7"/>
  <c r="H53" i="1"/>
  <c r="G43"/>
  <c r="M59" i="4"/>
  <c r="M41" i="1" s="1"/>
  <c r="F43"/>
  <c r="J97" i="7"/>
  <c r="I98"/>
  <c r="I32" i="4"/>
  <c r="I25" s="1"/>
  <c r="H222" i="7"/>
  <c r="H22" i="1"/>
  <c r="M221" i="7"/>
  <c r="L47" i="4"/>
  <c r="L225" i="7"/>
  <c r="L31" i="1"/>
  <c r="H52"/>
  <c r="J231" i="7"/>
  <c r="K225"/>
  <c r="M39" i="5"/>
  <c r="M30" i="1"/>
  <c r="J69" i="4"/>
  <c r="J68"/>
  <c r="J50" i="1" s="1"/>
  <c r="J32"/>
  <c r="K31"/>
  <c r="I53"/>
  <c r="I52"/>
  <c r="M49" i="4"/>
  <c r="M34" i="1" s="1"/>
  <c r="K47" i="4"/>
  <c r="M46"/>
  <c r="I27" l="1"/>
  <c r="I17" i="1"/>
  <c r="C188" i="7"/>
  <c r="C9" i="9"/>
  <c r="C177" i="7"/>
  <c r="C224"/>
  <c r="F37" i="4"/>
  <c r="F42"/>
  <c r="F44"/>
  <c r="H34"/>
  <c r="G28"/>
  <c r="G29" i="1"/>
  <c r="G11" i="9"/>
  <c r="G227" i="7"/>
  <c r="G224" s="1"/>
  <c r="G65" i="4"/>
  <c r="G28" i="1"/>
  <c r="G64" i="4"/>
  <c r="C46" i="1"/>
  <c r="C66" i="4"/>
  <c r="C48" i="1" s="1"/>
  <c r="E18"/>
  <c r="E284" i="7"/>
  <c r="C18" i="1"/>
  <c r="C284" i="7"/>
  <c r="C47" i="1"/>
  <c r="C55" i="5" s="1"/>
  <c r="E42" i="1"/>
  <c r="E62" i="4"/>
  <c r="E66"/>
  <c r="E46" i="1"/>
  <c r="G25"/>
  <c r="G60" i="4"/>
  <c r="C62"/>
  <c r="C42" i="1"/>
  <c r="D36" i="9"/>
  <c r="D215" i="7" s="1"/>
  <c r="D213"/>
  <c r="D5" i="10"/>
  <c r="D189" i="7"/>
  <c r="D28" i="9"/>
  <c r="D205" i="7" s="1"/>
  <c r="E188"/>
  <c r="E177"/>
  <c r="E9" i="9"/>
  <c r="D49" i="5"/>
  <c r="D48" s="1"/>
  <c r="D56"/>
  <c r="J51" i="1"/>
  <c r="I222" i="7"/>
  <c r="I22" i="1"/>
  <c r="J98" i="7"/>
  <c r="J32" i="4"/>
  <c r="J25" s="1"/>
  <c r="K97" i="7"/>
  <c r="L97"/>
  <c r="M225"/>
  <c r="M37" i="5"/>
  <c r="L231" i="7"/>
  <c r="L229" s="1"/>
  <c r="L68" i="4"/>
  <c r="L50" i="1" s="1"/>
  <c r="L32"/>
  <c r="K231" i="7"/>
  <c r="K229" s="1"/>
  <c r="J229"/>
  <c r="L69" i="4"/>
  <c r="K69"/>
  <c r="J70"/>
  <c r="J52" i="1" s="1"/>
  <c r="M31"/>
  <c r="K68" i="4"/>
  <c r="K50" i="1" s="1"/>
  <c r="K32"/>
  <c r="M47" i="4"/>
  <c r="J27" l="1"/>
  <c r="J17" i="1"/>
  <c r="E186" i="7"/>
  <c r="E34" i="9"/>
  <c r="E12"/>
  <c r="G62" i="4"/>
  <c r="G42" i="1"/>
  <c r="E63" i="4"/>
  <c r="E45" i="1" s="1"/>
  <c r="E44"/>
  <c r="F28"/>
  <c r="F64" i="4"/>
  <c r="I34"/>
  <c r="C67"/>
  <c r="C49" i="1" s="1"/>
  <c r="D290" i="7"/>
  <c r="E290" s="1"/>
  <c r="H290" s="1"/>
  <c r="E5" i="10"/>
  <c r="H5" s="1"/>
  <c r="C44" i="1"/>
  <c r="C63" i="4"/>
  <c r="C45" i="1" s="1"/>
  <c r="E67" i="4"/>
  <c r="E49" i="1" s="1"/>
  <c r="E48"/>
  <c r="C56" i="5"/>
  <c r="C49"/>
  <c r="C48" s="1"/>
  <c r="G46" i="1"/>
  <c r="G66" i="4"/>
  <c r="G48" i="1" s="1"/>
  <c r="G47"/>
  <c r="G55" i="5" s="1"/>
  <c r="G67" i="4"/>
  <c r="G49" i="1" s="1"/>
  <c r="G188" i="7"/>
  <c r="G177"/>
  <c r="G9" i="9"/>
  <c r="G284" i="7"/>
  <c r="G18" i="1"/>
  <c r="H37" i="4"/>
  <c r="H39"/>
  <c r="H42"/>
  <c r="H44"/>
  <c r="F28"/>
  <c r="F11" i="9"/>
  <c r="F29" i="1"/>
  <c r="F227" i="7"/>
  <c r="F65" i="4"/>
  <c r="F47" i="1" s="1"/>
  <c r="F55" i="5" s="1"/>
  <c r="F25" i="1"/>
  <c r="F60" i="4"/>
  <c r="C186" i="7"/>
  <c r="C12" i="9"/>
  <c r="C34"/>
  <c r="L51" i="1"/>
  <c r="J71" i="4"/>
  <c r="K51" i="1"/>
  <c r="K98" i="7"/>
  <c r="K32" i="4"/>
  <c r="K25" s="1"/>
  <c r="J222" i="7"/>
  <c r="J22" i="1"/>
  <c r="L98" i="7"/>
  <c r="L32" i="4"/>
  <c r="L25" s="1"/>
  <c r="M40" i="5"/>
  <c r="M38"/>
  <c r="L70" i="4"/>
  <c r="L71" s="1"/>
  <c r="M22" i="1"/>
  <c r="M231" i="7"/>
  <c r="M229"/>
  <c r="M32" i="1"/>
  <c r="M69" i="4"/>
  <c r="M51" i="1" s="1"/>
  <c r="K70" i="4"/>
  <c r="K71" s="1"/>
  <c r="M68"/>
  <c r="K27" l="1"/>
  <c r="K17" i="1"/>
  <c r="C28" i="9"/>
  <c r="D4" i="10"/>
  <c r="C189" i="7"/>
  <c r="F284"/>
  <c r="F18" i="1"/>
  <c r="H28"/>
  <c r="H64" i="4"/>
  <c r="H25" i="1"/>
  <c r="H60" i="4"/>
  <c r="G49" i="5"/>
  <c r="G48" s="1"/>
  <c r="G56"/>
  <c r="E49"/>
  <c r="E48" s="1"/>
  <c r="E56"/>
  <c r="G44" i="1"/>
  <c r="G63" i="4"/>
  <c r="G45" i="1" s="1"/>
  <c r="E213" i="7"/>
  <c r="E36" i="9"/>
  <c r="E215" i="7" s="1"/>
  <c r="L27" i="4"/>
  <c r="L17" i="1"/>
  <c r="C213" i="7"/>
  <c r="C36" i="9"/>
  <c r="C215" i="7" s="1"/>
  <c r="F62" i="4"/>
  <c r="F42" i="1"/>
  <c r="F224" i="7"/>
  <c r="F188"/>
  <c r="F177"/>
  <c r="F9" i="9"/>
  <c r="H227" i="7"/>
  <c r="H224" s="1"/>
  <c r="H29" i="1"/>
  <c r="H65" i="4"/>
  <c r="H223" i="7"/>
  <c r="H220" s="1"/>
  <c r="H26" i="1"/>
  <c r="H11" i="9"/>
  <c r="H61" i="4"/>
  <c r="H43" i="1" s="1"/>
  <c r="H28" i="4"/>
  <c r="G34" i="9"/>
  <c r="G12"/>
  <c r="G186" i="7"/>
  <c r="I42" i="4"/>
  <c r="I39"/>
  <c r="I37"/>
  <c r="I44"/>
  <c r="F46" i="1"/>
  <c r="F66" i="4"/>
  <c r="D6" i="10"/>
  <c r="E189" i="7"/>
  <c r="E28" i="9"/>
  <c r="E205" i="7" s="1"/>
  <c r="J34" i="4"/>
  <c r="M32"/>
  <c r="M25" s="1"/>
  <c r="J53" i="1"/>
  <c r="M71" i="4"/>
  <c r="D37" i="7"/>
  <c r="G308"/>
  <c r="K22" i="1"/>
  <c r="K222" i="7"/>
  <c r="L22" i="1"/>
  <c r="L222" i="7"/>
  <c r="L53" i="1"/>
  <c r="L52"/>
  <c r="K53"/>
  <c r="K52"/>
  <c r="M50"/>
  <c r="M70" i="4"/>
  <c r="M27" l="1"/>
  <c r="J42"/>
  <c r="J39"/>
  <c r="J37"/>
  <c r="J44"/>
  <c r="I25" i="1"/>
  <c r="I60" i="4"/>
  <c r="I28" i="1"/>
  <c r="I64" i="4"/>
  <c r="G28" i="9"/>
  <c r="G205" i="7" s="1"/>
  <c r="D8" i="10"/>
  <c r="G189" i="7"/>
  <c r="H284"/>
  <c r="H18" i="1"/>
  <c r="H188" i="7"/>
  <c r="H9" i="9"/>
  <c r="H177" i="7"/>
  <c r="H47" i="1"/>
  <c r="H55" i="5" s="1"/>
  <c r="H62" i="4"/>
  <c r="H42" i="1"/>
  <c r="H46"/>
  <c r="H66" i="4"/>
  <c r="H48" i="1" s="1"/>
  <c r="D289" i="7"/>
  <c r="E289" s="1"/>
  <c r="E4" i="10"/>
  <c r="D291" i="7"/>
  <c r="E291" s="1"/>
  <c r="H291" s="1"/>
  <c r="E6" i="10"/>
  <c r="H6" s="1"/>
  <c r="F67" i="4"/>
  <c r="F48" i="1"/>
  <c r="I227" i="7"/>
  <c r="I224" s="1"/>
  <c r="I29" i="1"/>
  <c r="I65" i="4"/>
  <c r="I47" i="1" s="1"/>
  <c r="I55" i="5" s="1"/>
  <c r="I223" i="7"/>
  <c r="I220" s="1"/>
  <c r="I26" i="1"/>
  <c r="I11" i="9"/>
  <c r="I61" i="4"/>
  <c r="I28"/>
  <c r="G36" i="9"/>
  <c r="G215" i="7" s="1"/>
  <c r="G213"/>
  <c r="F186"/>
  <c r="F34" i="9"/>
  <c r="F12"/>
  <c r="F44" i="1"/>
  <c r="F63" i="4"/>
  <c r="F45" i="1" s="1"/>
  <c r="L34" i="4"/>
  <c r="C205" i="7"/>
  <c r="C31" i="9"/>
  <c r="C30"/>
  <c r="K34" i="4"/>
  <c r="M222" i="7"/>
  <c r="M53" i="1"/>
  <c r="M52"/>
  <c r="M93" i="7"/>
  <c r="K37" i="4" l="1"/>
  <c r="K42"/>
  <c r="K39"/>
  <c r="K44"/>
  <c r="F49" i="5"/>
  <c r="F48" s="1"/>
  <c r="F56"/>
  <c r="F289" i="7"/>
  <c r="F290" s="1"/>
  <c r="F291" s="1"/>
  <c r="H289"/>
  <c r="H186"/>
  <c r="H34" i="9"/>
  <c r="H12"/>
  <c r="D29"/>
  <c r="L44" i="4"/>
  <c r="L39"/>
  <c r="L37"/>
  <c r="L42"/>
  <c r="F36" i="9"/>
  <c r="F215" i="7" s="1"/>
  <c r="F213"/>
  <c r="I18" i="1"/>
  <c r="I284" i="7"/>
  <c r="I188"/>
  <c r="I9" i="9"/>
  <c r="I177" i="7"/>
  <c r="F49" i="1"/>
  <c r="F4" i="10"/>
  <c r="F5" s="1"/>
  <c r="F6" s="1"/>
  <c r="H4"/>
  <c r="H49" i="5"/>
  <c r="H48" s="1"/>
  <c r="H56"/>
  <c r="D293" i="7"/>
  <c r="E293" s="1"/>
  <c r="H293" s="1"/>
  <c r="E8" i="10"/>
  <c r="H8" s="1"/>
  <c r="I46" i="1"/>
  <c r="I66" i="4"/>
  <c r="J25" i="1"/>
  <c r="J60" i="4"/>
  <c r="J28" i="1"/>
  <c r="J64" i="4"/>
  <c r="H67"/>
  <c r="H49" i="1" s="1"/>
  <c r="D31" i="9"/>
  <c r="C208" i="7"/>
  <c r="D7" i="10"/>
  <c r="F28" i="9"/>
  <c r="F205" i="7" s="1"/>
  <c r="F189"/>
  <c r="I43" i="1"/>
  <c r="H63" i="4"/>
  <c r="H45" i="1" s="1"/>
  <c r="H44"/>
  <c r="I62" i="4"/>
  <c r="I44" i="1" s="1"/>
  <c r="I42"/>
  <c r="J227" i="7"/>
  <c r="J224" s="1"/>
  <c r="J29" i="1"/>
  <c r="J65" i="4"/>
  <c r="J223" i="7"/>
  <c r="J26" i="1"/>
  <c r="J11" i="9"/>
  <c r="J61" i="4"/>
  <c r="J43" i="1" s="1"/>
  <c r="J28" i="4"/>
  <c r="M34"/>
  <c r="I4" i="10" l="1"/>
  <c r="I5" s="1"/>
  <c r="I6" s="1"/>
  <c r="L25" i="1"/>
  <c r="L60" i="4"/>
  <c r="L227" i="7"/>
  <c r="L224" s="1"/>
  <c r="L29" i="1"/>
  <c r="L65" i="4"/>
  <c r="H213" i="7"/>
  <c r="H36" i="9"/>
  <c r="H215" i="7" s="1"/>
  <c r="K223"/>
  <c r="K220" s="1"/>
  <c r="K26" i="1"/>
  <c r="K11" i="9"/>
  <c r="K61" i="4"/>
  <c r="K28"/>
  <c r="J284" i="7"/>
  <c r="J18" i="1"/>
  <c r="J188" i="7"/>
  <c r="J9" i="9"/>
  <c r="J177" i="7"/>
  <c r="J220"/>
  <c r="D292"/>
  <c r="E292" s="1"/>
  <c r="F292" s="1"/>
  <c r="F293" s="1"/>
  <c r="E7" i="10"/>
  <c r="D208" i="7"/>
  <c r="E31" i="9"/>
  <c r="J46" i="1"/>
  <c r="J66" i="4"/>
  <c r="J48" i="1" s="1"/>
  <c r="J62" i="4"/>
  <c r="J42" i="1"/>
  <c r="I186" i="7"/>
  <c r="I12" i="9"/>
  <c r="I34"/>
  <c r="L28" i="1"/>
  <c r="L64" i="4"/>
  <c r="L223" i="7"/>
  <c r="L220" s="1"/>
  <c r="L26" i="1"/>
  <c r="L11" i="9"/>
  <c r="L61" i="4"/>
  <c r="L43" i="1" s="1"/>
  <c r="L28" i="4"/>
  <c r="D30" i="9"/>
  <c r="D9" i="10"/>
  <c r="H28" i="9"/>
  <c r="H205" i="7" s="1"/>
  <c r="H189"/>
  <c r="I289"/>
  <c r="I290" s="1"/>
  <c r="I291" s="1"/>
  <c r="K227"/>
  <c r="K224" s="1"/>
  <c r="M224" s="1"/>
  <c r="K29" i="1"/>
  <c r="K65" i="4"/>
  <c r="K47" i="1" s="1"/>
  <c r="K55" i="5" s="1"/>
  <c r="M44" i="4"/>
  <c r="K28" i="1"/>
  <c r="K64" i="4"/>
  <c r="M42"/>
  <c r="M28" i="1" s="1"/>
  <c r="I63" i="4"/>
  <c r="I45" i="1" s="1"/>
  <c r="M227" i="7"/>
  <c r="F7" i="10"/>
  <c r="F8" s="1"/>
  <c r="M39" i="4"/>
  <c r="M26" i="1" s="1"/>
  <c r="M61" i="4"/>
  <c r="M43" i="1" s="1"/>
  <c r="D35" i="7" s="1"/>
  <c r="J47" i="1"/>
  <c r="J55" i="5" s="1"/>
  <c r="J67" i="4"/>
  <c r="J49" i="1" s="1"/>
  <c r="I67" i="4"/>
  <c r="I49" i="1" s="1"/>
  <c r="I48"/>
  <c r="K25"/>
  <c r="K60" i="4"/>
  <c r="M37"/>
  <c r="M25" i="1" s="1"/>
  <c r="M64" i="4" l="1"/>
  <c r="M46" i="1" s="1"/>
  <c r="M223" i="7"/>
  <c r="M220"/>
  <c r="K62" i="4"/>
  <c r="K42" i="1"/>
  <c r="M60" i="4"/>
  <c r="M42" i="1" s="1"/>
  <c r="I49" i="5"/>
  <c r="I48" s="1"/>
  <c r="I56"/>
  <c r="M29" i="1"/>
  <c r="M65" i="4"/>
  <c r="M47" i="1" s="1"/>
  <c r="D36" i="7" s="1"/>
  <c r="D294"/>
  <c r="E294" s="1"/>
  <c r="H294" s="1"/>
  <c r="E9" i="10"/>
  <c r="H9" s="1"/>
  <c r="E29" i="9"/>
  <c r="L46" i="1"/>
  <c r="L66" i="4"/>
  <c r="L48" i="1" s="1"/>
  <c r="I213" i="7"/>
  <c r="I36" i="9"/>
  <c r="I215" i="7" s="1"/>
  <c r="J63" i="4"/>
  <c r="J44" i="1"/>
  <c r="J186" i="7"/>
  <c r="J12" i="9"/>
  <c r="J34"/>
  <c r="K284" i="7"/>
  <c r="K18" i="1"/>
  <c r="M28" i="4"/>
  <c r="M18" i="1" s="1"/>
  <c r="L18"/>
  <c r="L284" i="7"/>
  <c r="L188"/>
  <c r="L9" i="9"/>
  <c r="L177" i="7"/>
  <c r="I189"/>
  <c r="I28" i="9"/>
  <c r="I205" i="7" s="1"/>
  <c r="D10" i="10"/>
  <c r="J49" i="5"/>
  <c r="J48" s="1"/>
  <c r="J56"/>
  <c r="E208" i="7"/>
  <c r="F31" i="9"/>
  <c r="H7" i="10"/>
  <c r="K43" i="1"/>
  <c r="K63" i="4"/>
  <c r="K45" i="1" s="1"/>
  <c r="L47"/>
  <c r="L55" i="5" s="1"/>
  <c r="L67" i="4"/>
  <c r="L49" i="1" s="1"/>
  <c r="M55" i="5"/>
  <c r="I7" i="10"/>
  <c r="I8" s="1"/>
  <c r="I9" s="1"/>
  <c r="K46" i="1"/>
  <c r="K66" i="4"/>
  <c r="H292" i="7"/>
  <c r="K188"/>
  <c r="K9" i="9"/>
  <c r="K177" i="7"/>
  <c r="L62" i="4"/>
  <c r="L42" i="1"/>
  <c r="K235" i="7"/>
  <c r="F9" i="10" l="1"/>
  <c r="I17" s="1"/>
  <c r="L63" i="4"/>
  <c r="L45" i="1" s="1"/>
  <c r="L44"/>
  <c r="K186" i="7"/>
  <c r="K12" i="9"/>
  <c r="K34"/>
  <c r="K67" i="4"/>
  <c r="K48" i="1"/>
  <c r="J213" i="7"/>
  <c r="J36" i="9"/>
  <c r="J215" i="7" s="1"/>
  <c r="I292"/>
  <c r="I293" s="1"/>
  <c r="I294" s="1"/>
  <c r="F208"/>
  <c r="G31" i="9"/>
  <c r="D295" i="7"/>
  <c r="E295" s="1"/>
  <c r="E10" i="10"/>
  <c r="L186" i="7"/>
  <c r="L34" i="9"/>
  <c r="L12"/>
  <c r="J28"/>
  <c r="J205" i="7" s="1"/>
  <c r="D11" i="10"/>
  <c r="J189" i="7"/>
  <c r="L49" i="5"/>
  <c r="L48" s="1"/>
  <c r="L56"/>
  <c r="K44" i="1"/>
  <c r="M62" i="4"/>
  <c r="M44" i="1" s="1"/>
  <c r="M177" i="7"/>
  <c r="F294"/>
  <c r="M66" i="4"/>
  <c r="M48" i="1" s="1"/>
  <c r="J45"/>
  <c r="M63" i="4"/>
  <c r="M45" i="1" s="1"/>
  <c r="E30" i="9"/>
  <c r="F10" i="10"/>
  <c r="F29" i="9" l="1"/>
  <c r="F295" i="7"/>
  <c r="I302"/>
  <c r="D296"/>
  <c r="E296" s="1"/>
  <c r="H296" s="1"/>
  <c r="E11" i="10"/>
  <c r="H11" s="1"/>
  <c r="L189" i="7"/>
  <c r="L28" i="9"/>
  <c r="L205" i="7" s="1"/>
  <c r="D13" i="10"/>
  <c r="H295" i="7"/>
  <c r="K49" i="1"/>
  <c r="M67" i="4"/>
  <c r="M49" i="1" s="1"/>
  <c r="D12" i="10"/>
  <c r="K28" i="9"/>
  <c r="K205" i="7" s="1"/>
  <c r="K189"/>
  <c r="M53" i="5"/>
  <c r="M51" s="1"/>
  <c r="L237" i="7" s="1"/>
  <c r="M49" i="5"/>
  <c r="M48" s="1"/>
  <c r="L36" i="9"/>
  <c r="L215" i="7" s="1"/>
  <c r="L213"/>
  <c r="H10" i="10"/>
  <c r="G208" i="7"/>
  <c r="H31" i="9"/>
  <c r="K49" i="5"/>
  <c r="K48" s="1"/>
  <c r="K56"/>
  <c r="M56" s="1"/>
  <c r="M54" s="1"/>
  <c r="L238" i="7" s="1"/>
  <c r="K36" i="9"/>
  <c r="K215" i="7" s="1"/>
  <c r="K213"/>
  <c r="I31" i="9" l="1"/>
  <c r="H208" i="7"/>
  <c r="D297"/>
  <c r="E297" s="1"/>
  <c r="E12" i="10"/>
  <c r="I295" i="7"/>
  <c r="I303" s="1"/>
  <c r="I10" i="10"/>
  <c r="D298" i="7"/>
  <c r="E298" s="1"/>
  <c r="H298" s="1"/>
  <c r="E13" i="10"/>
  <c r="H13" s="1"/>
  <c r="F30" i="9"/>
  <c r="F11" i="10"/>
  <c r="F296" i="7"/>
  <c r="F297" s="1"/>
  <c r="F298" s="1"/>
  <c r="I296" l="1"/>
  <c r="G29" i="9"/>
  <c r="H12" i="10"/>
  <c r="H14" s="1"/>
  <c r="D31" i="7" s="1"/>
  <c r="I16" i="10"/>
  <c r="D32" i="7" s="1"/>
  <c r="I11" i="10"/>
  <c r="I12" s="1"/>
  <c r="I13" s="1"/>
  <c r="I18"/>
  <c r="D33" i="7" s="1"/>
  <c r="H297"/>
  <c r="I301"/>
  <c r="I208"/>
  <c r="J31" i="9"/>
  <c r="F12" i="10"/>
  <c r="F13" s="1"/>
  <c r="K31" i="9" l="1"/>
  <c r="J208" i="7"/>
  <c r="I297"/>
  <c r="I298" s="1"/>
  <c r="H299"/>
  <c r="I300" s="1"/>
  <c r="G30" i="9"/>
  <c r="H29" l="1"/>
  <c r="L31"/>
  <c r="L208" i="7" s="1"/>
  <c r="K208"/>
  <c r="H30" i="9" l="1"/>
  <c r="I29" l="1"/>
  <c r="I30" l="1"/>
  <c r="J29" l="1"/>
  <c r="J30" l="1"/>
  <c r="K29" l="1"/>
  <c r="K30" l="1"/>
  <c r="L29" l="1"/>
  <c r="L30" l="1"/>
</calcChain>
</file>

<file path=xl/sharedStrings.xml><?xml version="1.0" encoding="utf-8"?>
<sst xmlns="http://schemas.openxmlformats.org/spreadsheetml/2006/main" count="1013" uniqueCount="513">
  <si>
    <t>N п/п</t>
  </si>
  <si>
    <t>Показатель</t>
  </si>
  <si>
    <t>Годы</t>
  </si>
  <si>
    <t>Итого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</si>
  <si>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</si>
  <si>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</si>
  <si>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</si>
  <si>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</si>
  <si>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</si>
  <si>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</si>
  <si>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</si>
  <si>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</si>
  <si>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</si>
  <si>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</si>
  <si>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1.</t>
  </si>
  <si>
    <t>План создания постоянных рабочих мест (нарастающим итогом), человек</t>
  </si>
  <si>
    <t>2.</t>
  </si>
  <si>
    <t>Вложение инвестиций по годам реализации инвестиционного проекта (нарастающим итогом), тыс. рублей (без НДС), в том числе объем капитальных вложений с начала реализации инвестиционного проекта (нарастающим итогом), тыс. рублей (без НДС)</t>
  </si>
  <si>
    <t>В т. ч КВЛ</t>
  </si>
  <si>
    <t xml:space="preserve">В т. ч. КВЛ </t>
  </si>
  <si>
    <t>2.1.</t>
  </si>
  <si>
    <t>Собственные средства (прибыль, амортизация)- средства учредителей</t>
  </si>
  <si>
    <t>2.2.</t>
  </si>
  <si>
    <t>Привлекаемые средства</t>
  </si>
  <si>
    <t>2.2.1.</t>
  </si>
  <si>
    <t>Кредиты банков</t>
  </si>
  <si>
    <t>2.2.2.</t>
  </si>
  <si>
    <t>Средства федерального бюджета</t>
  </si>
  <si>
    <t>2.2.3.</t>
  </si>
  <si>
    <t>Средства бюджета Самарской области</t>
  </si>
  <si>
    <t>2.3.</t>
  </si>
  <si>
    <t>Иностранные инвестиции</t>
  </si>
  <si>
    <t>2.3.1.</t>
  </si>
  <si>
    <t>Прямые иностранные инвестиции</t>
  </si>
  <si>
    <t>3.</t>
  </si>
  <si>
    <t>Объем выручки, тыс. рублей</t>
  </si>
  <si>
    <t>4.</t>
  </si>
  <si>
    <t>Объем чистой прибыли, тыс. рублей</t>
  </si>
  <si>
    <t>5.</t>
  </si>
  <si>
    <t>Страховые взносы, тыс. рублей</t>
  </si>
  <si>
    <t>5.1.</t>
  </si>
  <si>
    <t>Подлежат зачислению без учета льгот</t>
  </si>
  <si>
    <t>5.2.</t>
  </si>
  <si>
    <t>Подлежат зачислению с учетом льгот &lt;1&gt;</t>
  </si>
  <si>
    <t>6.</t>
  </si>
  <si>
    <t>Налог на добавленную стоимость, тыс. рублей</t>
  </si>
  <si>
    <t>7.</t>
  </si>
  <si>
    <t>Налог на прибыль, тыс. рублей</t>
  </si>
  <si>
    <t>7.1.</t>
  </si>
  <si>
    <t>В федеральный бюджет</t>
  </si>
  <si>
    <t>7.1.1.</t>
  </si>
  <si>
    <t>Подлежит зачислению без учета льгот</t>
  </si>
  <si>
    <t>7.1.2.</t>
  </si>
  <si>
    <t>Подлежит зачислению с учетом льгот &lt;2&gt;</t>
  </si>
  <si>
    <t>7.2.</t>
  </si>
  <si>
    <t>В бюджет Самарской области</t>
  </si>
  <si>
    <t>7.2.1.</t>
  </si>
  <si>
    <t>7.2.2.</t>
  </si>
  <si>
    <t>Подлежит зачислению с учетом льгот &lt;3&gt;</t>
  </si>
  <si>
    <t>8.</t>
  </si>
  <si>
    <t>Налог на доходы физических лиц, тыс. рублей</t>
  </si>
  <si>
    <t>8.1.</t>
  </si>
  <si>
    <t>В бюджет Самарской области &lt;4&gt;</t>
  </si>
  <si>
    <t>8.2.</t>
  </si>
  <si>
    <t>В бюджет муниципального образования &lt;5&gt;</t>
  </si>
  <si>
    <t>9.</t>
  </si>
  <si>
    <t>Налог на имущество организаций, тыс. рублей</t>
  </si>
  <si>
    <t>9.1.</t>
  </si>
  <si>
    <t>9.2.</t>
  </si>
  <si>
    <t>Подлежит зачислению с учетом льгот &lt;6&gt;</t>
  </si>
  <si>
    <t>10.</t>
  </si>
  <si>
    <t>Земельный налог, тыс. рублей</t>
  </si>
  <si>
    <t>10.1.</t>
  </si>
  <si>
    <t>10.2.</t>
  </si>
  <si>
    <t>Подлежит зачислению с учетом льгот &lt;7&gt;</t>
  </si>
  <si>
    <t>11.</t>
  </si>
  <si>
    <t>Транспортный налог, тыс. рублей</t>
  </si>
  <si>
    <t>Итого по налоговым отчислениям</t>
  </si>
  <si>
    <t>12.</t>
  </si>
  <si>
    <r>
      <t>Недополученные (для действующих предприятий - выпадающие) доходы страховых фондов (</t>
    </r>
    <r>
      <rPr>
        <sz val="11"/>
        <color rgb="FF0000FF"/>
        <rFont val="Calibri"/>
        <family val="2"/>
        <charset val="204"/>
        <scheme val="minor"/>
      </rPr>
      <t>п. 5.1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00FF"/>
        <rFont val="Calibri"/>
        <family val="2"/>
        <charset val="204"/>
        <scheme val="minor"/>
      </rPr>
      <t>п. 5.2</t>
    </r>
    <r>
      <rPr>
        <sz val="11"/>
        <color theme="1"/>
        <rFont val="Calibri"/>
        <family val="2"/>
        <charset val="204"/>
        <scheme val="minor"/>
      </rPr>
      <t>)</t>
    </r>
  </si>
  <si>
    <t>13.</t>
  </si>
  <si>
    <r>
      <t>Подлежит зачислению в федеральный бюджет без учета льгот (</t>
    </r>
    <r>
      <rPr>
        <sz val="11"/>
        <color rgb="FF0000FF"/>
        <rFont val="Calibri"/>
        <family val="2"/>
        <charset val="204"/>
        <scheme val="minor"/>
      </rPr>
      <t>п. 6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7.1.1</t>
    </r>
    <r>
      <rPr>
        <sz val="11"/>
        <color theme="1"/>
        <rFont val="Calibri"/>
        <family val="2"/>
        <charset val="204"/>
        <scheme val="minor"/>
      </rPr>
      <t>)</t>
    </r>
  </si>
  <si>
    <t>14.</t>
  </si>
  <si>
    <r>
      <t>Подлежит зачислению в федеральный бюджет с учетом льгот (</t>
    </r>
    <r>
      <rPr>
        <sz val="11"/>
        <color rgb="FF0000FF"/>
        <rFont val="Calibri"/>
        <family val="2"/>
        <charset val="204"/>
        <scheme val="minor"/>
      </rPr>
      <t>п. 6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7.1.2</t>
    </r>
    <r>
      <rPr>
        <sz val="11"/>
        <color theme="1"/>
        <rFont val="Calibri"/>
        <family val="2"/>
        <charset val="204"/>
        <scheme val="minor"/>
      </rPr>
      <t>)</t>
    </r>
  </si>
  <si>
    <t>15.</t>
  </si>
  <si>
    <t>Недополученные (для действующих предприятий - выпадающие) доходы Российской Федерации</t>
  </si>
  <si>
    <t>16.</t>
  </si>
  <si>
    <t>17.</t>
  </si>
  <si>
    <r>
      <t>Подлежит зачислению в бюджет Самарской области без учета льгот (</t>
    </r>
    <r>
      <rPr>
        <sz val="11"/>
        <color rgb="FF0000FF"/>
        <rFont val="Calibri"/>
        <family val="2"/>
        <charset val="204"/>
        <scheme val="minor"/>
      </rPr>
      <t>п. 7.2.1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8.1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9.1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11</t>
    </r>
    <r>
      <rPr>
        <sz val="11"/>
        <color theme="1"/>
        <rFont val="Calibri"/>
        <family val="2"/>
        <charset val="204"/>
        <scheme val="minor"/>
      </rPr>
      <t>)</t>
    </r>
  </si>
  <si>
    <t>18.</t>
  </si>
  <si>
    <r>
      <t>Подлежит зачислению в бюджет Самарской области с учетом льгот (</t>
    </r>
    <r>
      <rPr>
        <sz val="11"/>
        <color rgb="FF0000FF"/>
        <rFont val="Calibri"/>
        <family val="2"/>
        <charset val="204"/>
        <scheme val="minor"/>
      </rPr>
      <t>п. 7.2.2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8.1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9.2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11</t>
    </r>
    <r>
      <rPr>
        <sz val="11"/>
        <color theme="1"/>
        <rFont val="Calibri"/>
        <family val="2"/>
        <charset val="204"/>
        <scheme val="minor"/>
      </rPr>
      <t>)</t>
    </r>
  </si>
  <si>
    <t>19.</t>
  </si>
  <si>
    <t>Недополученные (для действующих предприятий - выпадающие) доходы Самарской области</t>
  </si>
  <si>
    <t>20.</t>
  </si>
  <si>
    <t>21.</t>
  </si>
  <si>
    <r>
      <t>Подлежит зачислению в бюджет муниципального образования без учета льгот (</t>
    </r>
    <r>
      <rPr>
        <sz val="11"/>
        <color rgb="FF0000FF"/>
        <rFont val="Calibri"/>
        <family val="2"/>
        <charset val="204"/>
        <scheme val="minor"/>
      </rPr>
      <t>п. 8.2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10.1</t>
    </r>
    <r>
      <rPr>
        <sz val="11"/>
        <color theme="1"/>
        <rFont val="Calibri"/>
        <family val="2"/>
        <charset val="204"/>
        <scheme val="minor"/>
      </rPr>
      <t>)</t>
    </r>
  </si>
  <si>
    <t>22.</t>
  </si>
  <si>
    <r>
      <t>Подлежит зачислению в бюджет муниципального образования с учетом льгот (</t>
    </r>
    <r>
      <rPr>
        <sz val="11"/>
        <color rgb="FF0000FF"/>
        <rFont val="Calibri"/>
        <family val="2"/>
        <charset val="204"/>
        <scheme val="minor"/>
      </rPr>
      <t>п. 8.2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п. 10.2</t>
    </r>
    <r>
      <rPr>
        <sz val="11"/>
        <color theme="1"/>
        <rFont val="Calibri"/>
        <family val="2"/>
        <charset val="204"/>
        <scheme val="minor"/>
      </rPr>
      <t>)</t>
    </r>
  </si>
  <si>
    <t>23.</t>
  </si>
  <si>
    <r>
      <t>Недополученные (для действующих предприятий - выпадающие) доходы муниципального образования (</t>
    </r>
    <r>
      <rPr>
        <sz val="11"/>
        <color rgb="FF0000FF"/>
        <rFont val="Calibri"/>
        <family val="2"/>
        <charset val="204"/>
        <scheme val="minor"/>
      </rPr>
      <t>п. 21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00FF"/>
        <rFont val="Calibri"/>
        <family val="2"/>
        <charset val="204"/>
        <scheme val="minor"/>
      </rPr>
      <t>п. 22</t>
    </r>
    <r>
      <rPr>
        <sz val="11"/>
        <color theme="1"/>
        <rFont val="Calibri"/>
        <family val="2"/>
        <charset val="204"/>
        <scheme val="minor"/>
      </rPr>
      <t>)</t>
    </r>
  </si>
  <si>
    <t>24.</t>
  </si>
  <si>
    <t>ФОТ</t>
  </si>
  <si>
    <t>Зарплата</t>
  </si>
  <si>
    <t>Рентабельность</t>
  </si>
  <si>
    <t>Ставка налога на прибыль</t>
  </si>
  <si>
    <t>Объем прибыли</t>
  </si>
  <si>
    <t>% в бюджет Самарской области с учетом льгот</t>
  </si>
  <si>
    <t>% в федеральный бюджет с льготами</t>
  </si>
  <si>
    <t>% в федеральный бюджет без льгот</t>
  </si>
  <si>
    <t>% в бюджет Самарской области без льгот</t>
  </si>
  <si>
    <t>% в муниципальный  бюджет  без учета  льгот</t>
  </si>
  <si>
    <t>Кадастровая стоимость 1 га тыс.руб.</t>
  </si>
  <si>
    <t>Рентабельность %</t>
  </si>
  <si>
    <t>Необходимое количество земли, га</t>
  </si>
  <si>
    <t>Количество земли, га</t>
  </si>
  <si>
    <t>Примечание</t>
  </si>
  <si>
    <r>
      <rPr>
        <b/>
        <sz val="11"/>
        <color theme="1"/>
        <rFont val="Calibri"/>
        <family val="2"/>
        <charset val="204"/>
        <scheme val="minor"/>
      </rPr>
      <t xml:space="preserve">учитываются </t>
    </r>
    <r>
      <rPr>
        <sz val="11"/>
        <color theme="1"/>
        <rFont val="Calibri"/>
        <family val="2"/>
        <charset val="204"/>
        <scheme val="minor"/>
      </rPr>
      <t>затраты на создание (приобретение) амортизируемого имущества, а именно затраты на новое строительство, техническое перевооружение, модернизацию основных средств, реконструкцию зданий, приобретение машин, оборудования</t>
    </r>
  </si>
  <si>
    <t>тыс.руб.</t>
  </si>
  <si>
    <t>Наименование предприятия (организации) :</t>
  </si>
  <si>
    <t>Наименование проекта :</t>
  </si>
  <si>
    <t>Руководитель__________________________________________(_____________________________)</t>
  </si>
  <si>
    <t>М.П.</t>
  </si>
  <si>
    <t xml:space="preserve">    (название инвестиционного проекта с указанием места его реализации)</t>
  </si>
  <si>
    <t>1. Краткое описание проекта</t>
  </si>
  <si>
    <t>1.1. Краткое описание проекта с указанием цели проекта.</t>
  </si>
  <si>
    <t>1.2. Общая стоимость проекта.</t>
  </si>
  <si>
    <t>1.3. Источники финансирования проекта.</t>
  </si>
  <si>
    <t>1.4. Срок реализации проекта.</t>
  </si>
  <si>
    <t>1.6. Сопутствующие эффекты (социальные, экологические) от реализации проекта.</t>
  </si>
  <si>
    <t>2. Общие сведения об организации</t>
  </si>
  <si>
    <t>2.1. Полное и сокращенное наименования организации.</t>
  </si>
  <si>
    <t>2.2. Дата регистрации организации в качестве юридического лица, номер регистрационного свидетельства, наименование зарегистрировавшего органа.</t>
  </si>
  <si>
    <t>2.3. Адрес (местонахождение) организации.</t>
  </si>
  <si>
    <t>2.5. Информация о составе учредителей (участников) организации: учредители (участники) организации (наименование, адрес организации/место жительства физического лица).</t>
  </si>
  <si>
    <t>2.6. Вид (виды) экономической деятельности юридического лица.</t>
  </si>
  <si>
    <t>3. Маркетинговый план проекта (в свободной форме)</t>
  </si>
  <si>
    <t>3.1. Описание состояния рынка продукции (работ, услуг). Основные потребительские группы. Перечень основных (потенциальных) конкурентов.</t>
  </si>
  <si>
    <t>3.2. Основные характеристики продукции (работ, услуг) (функциональное назначение, основные потребительские качества продукции (работ, услуг), соответствие государственным стандартам. Сравнительный анализ основных характеристик аналогичных и конкурирующих (замещающих) видов продукции (работ, услуг).</t>
  </si>
  <si>
    <t>3.3. Наличие опыта производства данной продукции (работ, услуг).</t>
  </si>
  <si>
    <t>3.4. Методы реализации (прямая поставка, торговые представители, посредники).</t>
  </si>
  <si>
    <t>4. Производственный план (в свободной форме)</t>
  </si>
  <si>
    <t>4.1. Место реализации проекта (площадки) с обоснованием выбора, особенности (обеспеченность транспортной, инженерной, социальной инфраструктурой; наличие и состояние производственных площадей и т.п.), прав пользования площадкой. &lt;2&gt;</t>
  </si>
  <si>
    <t>4.2. Производственные мощности, планируемые к созданию в рамках реализации проекта. Затраты на строительство, реконструкцию либо приобретение зданий и сооружений. Перечень необходимых машин, оборудования и оценка затрат на их приобретение, эксплуатацию.</t>
  </si>
  <si>
    <t>4.3. Объемы производства и реализации продукции (товаров, услуг). Себестоимость единицы продукции (товаров, услуг).</t>
  </si>
  <si>
    <t>4.4. Доходы от продаж.</t>
  </si>
  <si>
    <t>4.6. Оборотный капитал. &lt;2&gt;</t>
  </si>
  <si>
    <t>4.8. Система оплаты труда и фонд заработной платы.</t>
  </si>
  <si>
    <t>5. Организационный план (в свободной форме)</t>
  </si>
  <si>
    <t>План-график основных мероприятий по реализации проекта (список видов мероприятий с указанием даты начала и завершения работ, ответственных исполнителей).</t>
  </si>
  <si>
    <t>6.2. Основные исходные данные: ставка дисконтирования. Расчеты выполняются в рублях в постоянных ценах, действующих на момент разработки бизнес-плана. Значение ставки дисконтирования принимается равным значению ключевой ставки Банка России, действующей на момент представления бизнес-плана.</t>
  </si>
  <si>
    <t>6.3. Общая стоимость проекта. Календарный план освоения инвестиций.</t>
  </si>
  <si>
    <t>Общий предполагаемый объем капитальных вложений за период деятельности инвестора на территории опережающего социально-экономического развития (с указанием структуры и календарного плана вложений).</t>
  </si>
  <si>
    <t>Объем и структура капитальных вложений приводятся в соответствии с требованиями к определению объема капитальных вложений, утвержденными постановлением Правительства Российской Федерации от 22.06.2015 N 614, без учета НДС.</t>
  </si>
  <si>
    <t>6.4. Источники финансирования (собственные, привлеченные средства).</t>
  </si>
  <si>
    <t>6.5. График предоставления, обслуживания и возврата заемных средств. &lt;2&gt;</t>
  </si>
  <si>
    <t>6.6. План прибылей и убытков при реализации проекта.</t>
  </si>
  <si>
    <t>6.7. Прогноз потоков денежных средств проекта: доходы и расходы от операционной, инвестиционной и финансовой деятельности.</t>
  </si>
  <si>
    <t>6.8. Финансовая реализуемость проекта.</t>
  </si>
  <si>
    <t>6.9. Объем налоговых платежей в федеральный, региональный и местный бюджеты на ближайшие 10 лет (в разрезе налогов).</t>
  </si>
  <si>
    <t>7. Оценка эффективности проекта (в свободной форме)</t>
  </si>
  <si>
    <t>7.1. Расчет абсолютных экономических показателей деятельности организации (выручка от реализации, анализ себестоимости продукции (работ, услуг), предложения по экономии затрат, внереализационные доходы и расходы, балансовая прибыль и прибыль после налогообложения).</t>
  </si>
  <si>
    <t>8.1. Основные социальные эффекты от реализации проекта (повышение уровня занятости населения, развитие социальной инфраструктуры и т.п.).</t>
  </si>
  <si>
    <t>8.2. Экологическая безопасность проекта, описание возможных выбросов от производства и отходов производства.</t>
  </si>
  <si>
    <t>9.1. Анализ чувствительности проекта к изменению основных показателей (объем реализации работ, услуг, себестоимость единицы работы, услуги, цена за единицу работы, услуги, курсы валют, стоимость источников финансирования и т.п.).</t>
  </si>
  <si>
    <t>9.2. Описание основных видов рисков и способов их минимизации:</t>
  </si>
  <si>
    <t>--------------------------------</t>
  </si>
  <si>
    <t>&lt;1&gt; При наличии печати.</t>
  </si>
  <si>
    <t>&lt;2&gt; Раздел и подразделы являются необязательными к заполнению.</t>
  </si>
  <si>
    <t xml:space="preserve">  УТВЕРЖДЕН</t>
  </si>
  <si>
    <t xml:space="preserve"> (должность руководителя организации)</t>
  </si>
  <si>
    <t>(подпись)</t>
  </si>
  <si>
    <t>8. Дополнительные эффекты от реализации проекта (в свободной форме)</t>
  </si>
  <si>
    <t xml:space="preserve"> "__" _______________________ 201__ г.</t>
  </si>
  <si>
    <t xml:space="preserve"> Бизнес-план инвестиционного проекта</t>
  </si>
  <si>
    <t>9. Анализ рисков проекта (в свободной форме)</t>
  </si>
  <si>
    <t>внутренняя норма рентабельности</t>
  </si>
  <si>
    <t>дисконтированный срок окупаемости</t>
  </si>
  <si>
    <t>1.5. Показатели эффективности реализации проекта :</t>
  </si>
  <si>
    <t>чистая текущая стоимость</t>
  </si>
  <si>
    <t>объем налоговых поступлений :</t>
  </si>
  <si>
    <t>в федеральный бюджет</t>
  </si>
  <si>
    <t>в региональный бюджет</t>
  </si>
  <si>
    <t>в местный бюджет</t>
  </si>
  <si>
    <t>номер телефона:</t>
  </si>
  <si>
    <t xml:space="preserve">2.4. Контактные данные организации: </t>
  </si>
  <si>
    <t>Объем производства</t>
  </si>
  <si>
    <t>Реализация продукции</t>
  </si>
  <si>
    <t>Доходы от продаж</t>
  </si>
  <si>
    <t xml:space="preserve">4.5. Затраты на выпуск продукции. </t>
  </si>
  <si>
    <t>Переменные  затраты.</t>
  </si>
  <si>
    <t>Постоянные затраты.</t>
  </si>
  <si>
    <t>План создания временных рабочих мест (нарастающим итогом), человек</t>
  </si>
  <si>
    <t>План создания  рабочих мест (нарастающим итогом),  всего, человек (1+2)</t>
  </si>
  <si>
    <t xml:space="preserve">ИТР и служащие </t>
  </si>
  <si>
    <t>рабочие специальности, в том числе:</t>
  </si>
  <si>
    <t>в том числе  профессионально-квалификационном разрезе (по постоянным рабочим местам):</t>
  </si>
  <si>
    <t xml:space="preserve"> Оценка возможностей формирования кадрового состава за счет трудовых ресурсов моногорода.</t>
  </si>
  <si>
    <t xml:space="preserve">Планируемая средняя зарплата </t>
  </si>
  <si>
    <t>Фонд оплаты труда</t>
  </si>
  <si>
    <t>индекс роста заработной платы по проекту</t>
  </si>
  <si>
    <t>индексация цен на отпускную продукцию</t>
  </si>
  <si>
    <t xml:space="preserve">индексация цен на сырье </t>
  </si>
  <si>
    <t>ставки налогообложения</t>
  </si>
  <si>
    <t>налог на имущество</t>
  </si>
  <si>
    <t>налог на прибыль</t>
  </si>
  <si>
    <t>НДС</t>
  </si>
  <si>
    <t>отчисления во внебюджетные фонды</t>
  </si>
  <si>
    <t xml:space="preserve">расчетный курс ЕВРО </t>
  </si>
  <si>
    <t>курс СБЕРБАНКА</t>
  </si>
  <si>
    <t>Планируемая зарплата (средняя) тыс.рублей</t>
  </si>
  <si>
    <t>рабочие специальности (основные), в том числе:</t>
  </si>
  <si>
    <t>б)</t>
  </si>
  <si>
    <t>в)</t>
  </si>
  <si>
    <t>г)</t>
  </si>
  <si>
    <t>д)</t>
  </si>
  <si>
    <t>е)</t>
  </si>
  <si>
    <t>ё)</t>
  </si>
  <si>
    <t>Год начала реализации проекта:</t>
  </si>
  <si>
    <t>Начало:</t>
  </si>
  <si>
    <t>Окончание:</t>
  </si>
  <si>
    <t>ПРОГНОЗ ДВИЖЕНИЯ ДЕНЕЖНЫХ СРЕДСТВ</t>
  </si>
  <si>
    <t>тыс. руб.</t>
  </si>
  <si>
    <t>Операционная деятельность</t>
  </si>
  <si>
    <t>денежный приток:</t>
  </si>
  <si>
    <t>выручка от продаж (с НДС)</t>
  </si>
  <si>
    <t>денежный отток:</t>
  </si>
  <si>
    <t>текущие затраты (с НДС)</t>
  </si>
  <si>
    <t>налоги</t>
  </si>
  <si>
    <t>Сальдо операционных потоков</t>
  </si>
  <si>
    <t>продажа устаревшего оборудования</t>
  </si>
  <si>
    <t>Сальдо инвестиционных потоков</t>
  </si>
  <si>
    <t>займ учредителя</t>
  </si>
  <si>
    <t>прочие кредиты и займы</t>
  </si>
  <si>
    <t>возврат займов</t>
  </si>
  <si>
    <t>Сальдо финансовых потоков</t>
  </si>
  <si>
    <t>ИТОГО САЛЬДО ДЕНЕЖНЫХ ПОТОКОВ</t>
  </si>
  <si>
    <t>средства на начало периода</t>
  </si>
  <si>
    <t>средства на конец периода</t>
  </si>
  <si>
    <t>Сальдо денежных потоков нарастающим итогом</t>
  </si>
  <si>
    <t>денежный приток</t>
  </si>
  <si>
    <t>денежный отток</t>
  </si>
  <si>
    <t>проверка реализуемости</t>
  </si>
  <si>
    <t>инвестиции в проект</t>
  </si>
  <si>
    <t>прочие затраты</t>
  </si>
  <si>
    <t>уплата процентов по кредиту</t>
  </si>
  <si>
    <t>Стоимость кредитов в % в год</t>
  </si>
  <si>
    <t xml:space="preserve">Инвестиционная деятельность </t>
  </si>
  <si>
    <t>Финансовая деятельность</t>
  </si>
  <si>
    <t>ставка дисконтирования</t>
  </si>
  <si>
    <t>период, лет.</t>
  </si>
  <si>
    <t>инвестиции, тыс. руб.</t>
  </si>
  <si>
    <t>операционный денежный поток, тыс. руб.</t>
  </si>
  <si>
    <t>денежный поток за период, тыс. руб.</t>
  </si>
  <si>
    <t>Накопленный денежный поток</t>
  </si>
  <si>
    <t>коэффициент дисконтирования</t>
  </si>
  <si>
    <t>приведенный денежный поток, тыс. руб.</t>
  </si>
  <si>
    <t>Накопленный дисконтированный денежный поток</t>
  </si>
  <si>
    <t xml:space="preserve">Чистая приведенная стоимость (NPV) </t>
  </si>
  <si>
    <t>IRR</t>
  </si>
  <si>
    <t>PBP</t>
  </si>
  <si>
    <t>DPBP</t>
  </si>
  <si>
    <t>(NPV)</t>
  </si>
  <si>
    <t>(IRR)</t>
  </si>
  <si>
    <t>(DPP)</t>
  </si>
  <si>
    <t xml:space="preserve">Себестоимость </t>
  </si>
  <si>
    <t>4.7. Количество создаваемых рабочих мест. Оценка возможностей формирования кадрового состава за счет трудовых ресурсов моногорода.</t>
  </si>
  <si>
    <t>№/п/п</t>
  </si>
  <si>
    <t>Этапы реализации проекта</t>
  </si>
  <si>
    <t>1-й год</t>
  </si>
  <si>
    <t>2-й год</t>
  </si>
  <si>
    <t>3-й год</t>
  </si>
  <si>
    <t>1 квартал</t>
  </si>
  <si>
    <t>2 квартал</t>
  </si>
  <si>
    <t>3 квартал</t>
  </si>
  <si>
    <t>4 квартал</t>
  </si>
  <si>
    <t>Общие подготовительные работы</t>
  </si>
  <si>
    <t>Образование компании, подача заявки в ТОР</t>
  </si>
  <si>
    <t>Получение лицензий, разрешений</t>
  </si>
  <si>
    <t>Организация финансирования</t>
  </si>
  <si>
    <t>Приобретение технологии</t>
  </si>
  <si>
    <t>Обучение сотрудников и прочие подготовительные работы</t>
  </si>
  <si>
    <t>Заключение контрактов, организация тендеров</t>
  </si>
  <si>
    <t>Проектирование и строительство</t>
  </si>
  <si>
    <t>Рабочее проектирование</t>
  </si>
  <si>
    <t>Строительство и монтаж оборудования</t>
  </si>
  <si>
    <t>Ввод предприятия в эксплуатацию</t>
  </si>
  <si>
    <t>Ввод комплекса</t>
  </si>
  <si>
    <t xml:space="preserve">10. </t>
  </si>
  <si>
    <t>Выход предприятия на проектную мощность</t>
  </si>
  <si>
    <t>Капитальные вложения, всего,                       в том числе:</t>
  </si>
  <si>
    <t>- строительных работ;</t>
  </si>
  <si>
    <t>- работ по монтажу оборудования;</t>
  </si>
  <si>
    <t>- оборудования (требующего и не требующего монтажа), предусмотренного в сметах на строительство;</t>
  </si>
  <si>
    <t>- инструмента и инвентаря, включаемых в сметы на строительство;</t>
  </si>
  <si>
    <t>- машин и оборудования, не входящих в сметы на строительство;</t>
  </si>
  <si>
    <t>- прочих капитальных работ и затрат.</t>
  </si>
  <si>
    <t>Собственные средства</t>
  </si>
  <si>
    <t>Привлеченные средства</t>
  </si>
  <si>
    <t>Получение заемных средств</t>
  </si>
  <si>
    <t>Уплата процентов за заемные средства</t>
  </si>
  <si>
    <t>Возврат заемных средств</t>
  </si>
  <si>
    <t>Прибыль (+); убыток (-)</t>
  </si>
  <si>
    <t>Денежный приток</t>
  </si>
  <si>
    <t>Денежный отток</t>
  </si>
  <si>
    <t>Проверка реализуемости</t>
  </si>
  <si>
    <t>B1 &gt; 0</t>
  </si>
  <si>
    <t>В Федеральный бюджет всего,           в том числе:</t>
  </si>
  <si>
    <t>В бюджет Самарской области  всего,           в том числе:</t>
  </si>
  <si>
    <t>Балансовая прибыль, тыс.рублей</t>
  </si>
  <si>
    <t>Прибыль после налогообложения</t>
  </si>
  <si>
    <t>Сырье и материалы</t>
  </si>
  <si>
    <t>Упаковочные материалы</t>
  </si>
  <si>
    <t>Прочие переменные расходы</t>
  </si>
  <si>
    <t>транспортные расходы</t>
  </si>
  <si>
    <t>затраты на электроэнергию</t>
  </si>
  <si>
    <t>водоподготовка</t>
  </si>
  <si>
    <t>Постоянные расходы</t>
  </si>
  <si>
    <t>Аренда производственной площадки</t>
  </si>
  <si>
    <t>Охрана территории и пож.безопасность</t>
  </si>
  <si>
    <t>Обучение и сертификация САНПИН</t>
  </si>
  <si>
    <t>Спецодежда и средства защиты</t>
  </si>
  <si>
    <t>Хозсредства и прочие расходы</t>
  </si>
  <si>
    <t>Клининг и вывоз отходов</t>
  </si>
  <si>
    <t>Вода и водоотведение</t>
  </si>
  <si>
    <t>Расходы на РКО</t>
  </si>
  <si>
    <t>Интернет и связь</t>
  </si>
  <si>
    <t>Затраты на газоснабжение</t>
  </si>
  <si>
    <t>Канцтовары, прочие офисные расходы</t>
  </si>
  <si>
    <t>Консультант ежемес</t>
  </si>
  <si>
    <t>1С лицензия</t>
  </si>
  <si>
    <t>Прочие общехозяйственные расходы</t>
  </si>
  <si>
    <t>Зарплата персонала</t>
  </si>
  <si>
    <t>Отчисления во внебюджетные фонды</t>
  </si>
  <si>
    <t>Амортизационные отчисления</t>
  </si>
  <si>
    <t>Проценты по займам</t>
  </si>
  <si>
    <t>Налог на имущество</t>
  </si>
  <si>
    <r>
      <rPr>
        <b/>
        <sz val="14"/>
        <color theme="1"/>
        <rFont val="Times New Roman"/>
        <family val="1"/>
        <charset val="204"/>
      </rPr>
      <t xml:space="preserve">технологический риск </t>
    </r>
    <r>
      <rPr>
        <sz val="14"/>
        <color theme="1"/>
        <rFont val="Times New Roman"/>
        <family val="1"/>
        <charset val="204"/>
      </rPr>
      <t>(отработанность технологии, наличие, исправность и ремонтопригодность оборудования; наличие запасных частей, дополнительной оснастки и приспособлений; оснащенность инструментом; подготовка обслуживающего персонала; наличие квалифицированных кадров, если это предусмотрено проектом; участие в монтаже и обучении зарубежных специалистов и т.п.);</t>
    </r>
  </si>
  <si>
    <r>
      <rPr>
        <b/>
        <sz val="14"/>
        <color theme="1"/>
        <rFont val="Times New Roman"/>
        <family val="1"/>
        <charset val="204"/>
      </rPr>
      <t>организационный и управленческий риски</t>
    </r>
    <r>
      <rPr>
        <sz val="14"/>
        <color theme="1"/>
        <rFont val="Times New Roman"/>
        <family val="1"/>
        <charset val="204"/>
      </rPr>
      <t xml:space="preserve"> (наличие и гарантия выполнения плана-графика выполнения работ; заинтересованность всех участников в выполнении плана-графика; возможность дублирования организационных срывов; наличие квалифицированного управленческого персонала (сертификация менеджеров) и т.п.);</t>
    </r>
  </si>
  <si>
    <r>
      <rPr>
        <b/>
        <sz val="14"/>
        <color theme="1"/>
        <rFont val="Times New Roman"/>
        <family val="1"/>
        <charset val="204"/>
      </rPr>
      <t>риск материально-технического обеспечения</t>
    </r>
    <r>
      <rPr>
        <sz val="14"/>
        <color theme="1"/>
        <rFont val="Times New Roman"/>
        <family val="1"/>
        <charset val="204"/>
      </rPr>
      <t xml:space="preserve"> (анализ информации о поставщиках основных производственных ресурсов; оценка возможности перехода на альтернативное сырье; уровень организации входного контроля качества сырья и т.п.);</t>
    </r>
  </si>
  <si>
    <r>
      <rPr>
        <b/>
        <sz val="14"/>
        <color theme="1"/>
        <rFont val="Times New Roman"/>
        <family val="1"/>
        <charset val="204"/>
      </rPr>
      <t>финансовый риск</t>
    </r>
    <r>
      <rPr>
        <sz val="14"/>
        <color theme="1"/>
        <rFont val="Times New Roman"/>
        <family val="1"/>
        <charset val="204"/>
      </rPr>
      <t xml:space="preserve"> (оценка существующего финансового положения; вероятность неплатежей со стороны участников проекта; кредитный и процентный риск и т.п.);</t>
    </r>
  </si>
  <si>
    <r>
      <rPr>
        <b/>
        <sz val="14"/>
        <color theme="1"/>
        <rFont val="Times New Roman"/>
        <family val="1"/>
        <charset val="204"/>
      </rPr>
      <t>экономический риск</t>
    </r>
    <r>
      <rPr>
        <sz val="14"/>
        <color theme="1"/>
        <rFont val="Times New Roman"/>
        <family val="1"/>
        <charset val="204"/>
      </rPr>
      <t xml:space="preserve"> (устойчивость экономического положения претендента к изменениям макроэкономического положения в стране; оценка последствий повышения тарифов и цен на стратегические ресурсы; возможность снижения платежеспособного спроса на продукцию в субъекте Российской Федерации и в целом по стране; наличие альтернативных рынков сбыта; последствия ухудшения налогового климата и т.п.);</t>
    </r>
  </si>
  <si>
    <r>
      <rPr>
        <b/>
        <sz val="14"/>
        <color theme="1"/>
        <rFont val="Times New Roman"/>
        <family val="1"/>
        <charset val="204"/>
      </rPr>
      <t>экологический риск</t>
    </r>
    <r>
      <rPr>
        <sz val="14"/>
        <color theme="1"/>
        <rFont val="Times New Roman"/>
        <family val="1"/>
        <charset val="204"/>
      </rPr>
      <t xml:space="preserve"> (возможные штрафные санкции и их влияние на экономическое положение претендента).</t>
    </r>
  </si>
  <si>
    <t>Простой срок окупаемости</t>
  </si>
  <si>
    <t>Дисконтированный срок окупаемости</t>
  </si>
  <si>
    <t>Чистый дисконтированный доход проекта</t>
  </si>
  <si>
    <t>Внутренняя норма доходности проекта</t>
  </si>
  <si>
    <t>NPV</t>
  </si>
  <si>
    <t>Периоды и стадии</t>
  </si>
  <si>
    <t xml:space="preserve">Риск </t>
  </si>
  <si>
    <t>1.1 Исследования и разработки</t>
  </si>
  <si>
    <t>1.2 Договоры и наработки по закупке оборудования</t>
  </si>
  <si>
    <t>2.1 поставка оборудования</t>
  </si>
  <si>
    <t>2.2монтаж и запуск технологического оборудования</t>
  </si>
  <si>
    <t>6. Финансирование проекта</t>
  </si>
  <si>
    <t>В целом по проекту</t>
  </si>
  <si>
    <t>Группа рисков</t>
  </si>
  <si>
    <t>вес риска для проекта</t>
  </si>
  <si>
    <t>Финансовые и экономические</t>
  </si>
  <si>
    <t>Социально-политические</t>
  </si>
  <si>
    <t>Технологические и маркетинговые</t>
  </si>
  <si>
    <t>Экологические и форс-мажорные</t>
  </si>
  <si>
    <t>Иные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</si>
  <si>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Подготовительный период</t>
    </r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</si>
  <si>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Строительство и монтаж оборудования</t>
    </r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</si>
  <si>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Отладка и пуск производства</t>
    </r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</si>
  <si>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 xml:space="preserve">Производство </t>
    </r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</si>
  <si>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Реализация</t>
    </r>
  </si>
  <si>
    <t>Итоговая информация по рискам.</t>
  </si>
  <si>
    <t>факс:</t>
  </si>
  <si>
    <t>адрес электронной почты:</t>
  </si>
  <si>
    <t>адрес сайта в сети Интернет:</t>
  </si>
  <si>
    <t>В бюджет муниципального образования   всего,                                                                                  в том числе:</t>
  </si>
  <si>
    <t>Ожидаемый транспортный налог, тыс.руб.</t>
  </si>
  <si>
    <t>Размещение проекта :</t>
  </si>
  <si>
    <t>Ставка дисконтирования</t>
  </si>
  <si>
    <r>
      <t>Итого по Российской Федерации     (</t>
    </r>
    <r>
      <rPr>
        <b/>
        <sz val="11"/>
        <color rgb="FF0000FF"/>
        <rFont val="Calibri"/>
        <family val="2"/>
        <charset val="204"/>
        <scheme val="minor"/>
      </rPr>
      <t>п. 14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rgb="FF0000FF"/>
        <rFont val="Calibri"/>
        <family val="2"/>
        <charset val="204"/>
        <scheme val="minor"/>
      </rPr>
      <t>п. 15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</si>
  <si>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Итого по Самарской области (</t>
    </r>
    <r>
      <rPr>
        <b/>
        <sz val="11"/>
        <color rgb="FF0000FF"/>
        <rFont val="Calibri"/>
        <family val="2"/>
        <charset val="204"/>
        <scheme val="minor"/>
      </rPr>
      <t>п. 18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rgb="FF0000FF"/>
        <rFont val="Calibri"/>
        <family val="2"/>
        <charset val="204"/>
        <scheme val="minor"/>
      </rPr>
      <t>п. 19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</si>
  <si>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Итого по муниципальному образованию (</t>
    </r>
    <r>
      <rPr>
        <b/>
        <sz val="11"/>
        <color rgb="FF0000FF"/>
        <rFont val="Calibri"/>
        <family val="2"/>
        <charset val="204"/>
        <scheme val="minor"/>
      </rPr>
      <t>п. 22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rgb="FF0000FF"/>
        <rFont val="Calibri"/>
        <family val="2"/>
        <charset val="204"/>
        <scheme val="minor"/>
      </rPr>
      <t>п. 23</t>
    </r>
    <r>
      <rPr>
        <b/>
        <sz val="11"/>
        <color theme="1"/>
        <rFont val="Calibri"/>
        <family val="2"/>
        <charset val="204"/>
        <scheme val="minor"/>
      </rPr>
      <t>)</t>
    </r>
  </si>
  <si>
    <t xml:space="preserve"> ( Фамилия И.О.)</t>
  </si>
  <si>
    <t>Погашение кредитов банков</t>
  </si>
  <si>
    <t>Оплата процентов банка</t>
  </si>
  <si>
    <t>Остаток кредита</t>
  </si>
  <si>
    <t>НАРАСТАЮЩИМ ИТОГОМ</t>
  </si>
  <si>
    <t>Все инвестиции НАРАСТАЮЩИМ ИТОГОМ</t>
  </si>
  <si>
    <t xml:space="preserve">ПО ГОДАМ . НЕ НАРАСТАЮЩИМ ИТОГОМ </t>
  </si>
  <si>
    <r>
      <t xml:space="preserve">ДОЛЖНЫ БЫТЬ МЕНЬШЕ ИЛИ РАВНЫ ИНВЕСТИЦИЯМ  ( строка 3)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не учитываются:</t>
    </r>
    <r>
      <rPr>
        <sz val="11"/>
        <color theme="1"/>
        <rFont val="Calibri"/>
        <family val="2"/>
        <charset val="204"/>
        <scheme val="minor"/>
      </rPr>
      <t xml:space="preserve">
- затраты на приобретение легковых автомобилей, мотоциклов, спортивных, туристских и прогулочных судов;
- затраты на строительство и реконструкцию жилых помещений;
- полученное (приобретенное) резидентом имущество, затраты на которое ранее включались в объем капитальных вложений другими резидентами;
- затраты на создание (приобретение) зданий и сооружений, расположенных на земельных участках, на которых осуществляется реализация инвестиционного проекта, на дату включения юридического лица в реестр, а также иные затраты на реализацию инвестиционного проекта, понесенные до указанной даты</t>
    </r>
  </si>
  <si>
    <t>Из первичного листа взята индексация объёма выручки</t>
  </si>
  <si>
    <t>Себестоимость, тыс.рублей всего,           в том числе:</t>
  </si>
  <si>
    <t>Накоплен- ный денежный поток</t>
  </si>
  <si>
    <t>Инвестиции, тыс. руб.</t>
  </si>
  <si>
    <t>Опера- ционный денежный поток, тыс. руб.</t>
  </si>
  <si>
    <t>Денежный поток за период, тыс. руб.</t>
  </si>
  <si>
    <t>Коэффи- циент дисконтирования</t>
  </si>
  <si>
    <t>Приведен- ный денежный поток, тыс. руб.</t>
  </si>
  <si>
    <t>Накоплен- ный дисконти- рованный денежный поток</t>
  </si>
  <si>
    <t>ВНИМАНИЕ!</t>
  </si>
  <si>
    <t>Инфляция 2018-2027</t>
  </si>
  <si>
    <t>Ключевая ставка УБ</t>
  </si>
  <si>
    <t>Объем выручки, с НДС , тыс. рублей</t>
  </si>
  <si>
    <t>человек.</t>
  </si>
  <si>
    <t xml:space="preserve">   -Кредиты банков</t>
  </si>
  <si>
    <t xml:space="preserve">   -Средства федерального бюджета</t>
  </si>
  <si>
    <t xml:space="preserve"> -  Средства бюджета Самарской области</t>
  </si>
  <si>
    <t xml:space="preserve">  Прямые иностранные инвестиции</t>
  </si>
  <si>
    <t>Прочие расходы</t>
  </si>
  <si>
    <t>2.4.</t>
  </si>
  <si>
    <t>2.5.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</si>
  <si>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</si>
  <si>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</si>
  <si>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</si>
  <si>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</si>
  <si>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</si>
  <si>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</si>
  <si>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</si>
  <si>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</si>
  <si>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</si>
  <si>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</si>
  <si>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</si>
  <si>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</si>
  <si>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2.7.8.</t>
  </si>
  <si>
    <t>2.7.9.</t>
  </si>
  <si>
    <t>2.7.10.</t>
  </si>
  <si>
    <t>2.7.11.</t>
  </si>
  <si>
    <t>2.7.12.</t>
  </si>
  <si>
    <t>2.7.13.</t>
  </si>
  <si>
    <t>2.7.14.</t>
  </si>
  <si>
    <t>2.8.</t>
  </si>
  <si>
    <t>2.9.</t>
  </si>
  <si>
    <t>2.10.</t>
  </si>
  <si>
    <t>а) программист</t>
  </si>
  <si>
    <t>Основным ОКВЭД проектанта ……. Дополнительными ОКВЭД для организации явлются:</t>
  </si>
  <si>
    <t>Предполагается на предприятии использовать повременно-премиальную…. сдельную……. или  комбинированную (повременно-премиальную и сдельную) системы оплаты труда…..</t>
  </si>
  <si>
    <t>Ставка дисконтирования/ ставка рефинансирования используемые в проекте:</t>
  </si>
  <si>
    <t xml:space="preserve">Реализация проекта позволит обеспечить комплексное развитие моногорода:
- создать новые рабочие места, не связанные с деятельностью градообразующего предприятия (предприятий); повысить уровень жизни населения города;
- привлечь  инвестиции в основной капитал как следствие повысить инвестиционную привлекательность моногорода; диверсифицировать экономику моногорода;
- улучшить качество городской среды в городе за счет увеличения налоговых поступлений от деятельности новых предприятий
</t>
  </si>
  <si>
    <t xml:space="preserve">7.2. Расчет чистого дисконтированного дохода проекта.                                                                                                                                                                                                                                                                             7.3. Расчет показателя внутренней нормы доходности проекта.                                                                                                                                                                                                                                                            7.4. Расчет срока окупаемости инвестиций по проекту (дисконтированного и недисконтированного).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</si>
  <si>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тыс.руб. ежегодно (расчет произведен исходя из средних</t>
  </si>
  <si>
    <t xml:space="preserve">     В настоящее время в городском округе наблюдается высокая маятниковая миграция рабочих и служащих в другие городские округа и населенные пункты области и страны  (по оценке около 10 тысяч человек). В связи с чем, прогнозируется, что проблем с  кадрами у потенциальных резидентов не будет, так как заявленная инвестиционным проектом предприятия заработная плата  (п.4.8. настоящего  бизнес-плана) выше среднегородской, что позволит перенаправить существующие  потоки трудовых ресурсов в пользу городского округа Чапаевск. Основными критериями при подборе кадрового состава предприятия будут являться соответствие претендентов основным квалификационным требованиям к персоналу: 
- квалификация и способности (будут рассматриваться уровень образования и объем полученных знаний, профессиональные навыки и опыт работы, необходимой для конкретной профессии),
- мотивация (будет оцениваться сфера профессиональных и личных интересов претендента, стремление сделать карьеру, готовность к дополнительной ответственности или дополнительным нагрузкам),
- свойства персонала (будет оцениваться способность воспринимать определенный уровень физических или интеллектуальных нагрузок, способность концентрации внимания, памяти, другие личностные свойства). </t>
  </si>
  <si>
    <r>
      <t>6.1. Анализ финансово-хозяйственного состояния организации</t>
    </r>
    <r>
      <rPr>
        <b/>
        <u/>
        <sz val="14"/>
        <color theme="1"/>
        <rFont val="Times New Roman"/>
        <family val="1"/>
        <charset val="204"/>
      </rPr>
      <t xml:space="preserve"> (только для действующих организаций) </t>
    </r>
    <r>
      <rPr>
        <b/>
        <sz val="14"/>
        <color theme="1"/>
        <rFont val="Times New Roman"/>
        <family val="1"/>
        <charset val="204"/>
      </rPr>
      <t>путем расчета показателей ликвидности, финансовой устойчивости, деловой активности, имущественного состояния, рентабельности, рыночной стоимости и данные об уплаченных налогах в федеральный, региональный и местный бюджеты за год, предшествующий подаче заявки (в разрезе налогов: налог на прибыль организации, налог на имущество, налог на добавленную стоимость, транспортный налог, налог на доходы физических лиц, земельный налог).</t>
    </r>
  </si>
  <si>
    <t>п.6.1. не заполняется, так как организация не является действующей</t>
  </si>
  <si>
    <t>6. Финансовый план (в свободной форме)</t>
  </si>
  <si>
    <r>
      <rPr>
        <i/>
        <sz val="14"/>
        <color theme="1"/>
        <rFont val="Times New Roman"/>
        <family val="1"/>
        <charset val="204"/>
      </rPr>
      <t>Заполняется при необходимости:</t>
    </r>
    <r>
      <rPr>
        <sz val="14"/>
        <color theme="1"/>
        <rFont val="Times New Roman"/>
        <family val="1"/>
        <charset val="204"/>
      </rPr>
      <t xml:space="preserve">  Дополнительно следует указать, что </t>
    </r>
  </si>
  <si>
    <t>Дополнительно:</t>
  </si>
  <si>
    <t>с 6 сентября 2019 г.</t>
  </si>
  <si>
    <t>ПРОВЕРКА СООТВЕТСТВИЯ ТРЕБОВАНИЯМ МИНФИНА</t>
  </si>
  <si>
    <t>Сумма налоговых льгот</t>
  </si>
  <si>
    <t>а)</t>
  </si>
  <si>
    <t>Сумма капитальных вложений</t>
  </si>
  <si>
    <t>ВЕРХНЯЯ СУММА ДОЛЖНА  БЫТЬ ПОЛОЖИТЕЛЬНЫЙ</t>
  </si>
  <si>
    <t>Сумма налоговых льгот, предоставленных региональным налоговым законодательством, не превышает сумму капитальных вложений инвестиционного проекта;</t>
  </si>
  <si>
    <t>Стоимость создания одного рабочего места не превышает 1 млн. рублей</t>
  </si>
  <si>
    <t>Количество рабочих мест</t>
  </si>
  <si>
    <t>Коэффициент бюджетной эффективности более или равен 0,5</t>
  </si>
  <si>
    <t xml:space="preserve">ВЕРХНЯЯ ЦИФРА СТОЛБЦА Итого  должна быть меньше 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</si>
  <si>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(Стоимость создания одного рабочего места определяется путем деления суммы налоговых льгот, предоставленных региональным налоговым законодательством, на количество созданных рабочих мест. Данный показатель рассчитывается за период предоставления налоговых льгот).</t>
  </si>
  <si>
    <t>Сумма налоговых  льготт, предоставленных региональным налоговым законодательством в млн.рублей</t>
  </si>
  <si>
    <t xml:space="preserve">Планируемые дополнительные налоговые поступления в консолидированный бюджет Самарской области от реализации инвестиционного проекта </t>
  </si>
  <si>
    <t xml:space="preserve">Сумма налоговых льгот, планируемых к получению в соответствии с законодательством Самарской области о налогах и нормативными правовыми актами городского округа Чапаевск о местных налогах и сборах в связи реализацией инвестиционного проекта. </t>
  </si>
  <si>
    <t>ВЕРХНЯЯ ЦИФРА СТОЛБЦА Итого  должна быть равна или более 0,5</t>
  </si>
  <si>
    <t>Отчисления на травматизм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</si>
  <si>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</si>
  <si>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</si>
  <si>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</si>
  <si>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</si>
  <si>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</si>
  <si>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</si>
  <si>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</si>
  <si>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</si>
  <si>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</si>
  <si>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</si>
  <si>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(отчисления от несчастных случаев на производстве на используемый ОКВЭД составляет):</t>
  </si>
  <si>
    <t xml:space="preserve">     Проект  эффективен, что  подтверждают  показатели эффективности, указанные  в п.1.5. настоящего бизнес-плана. </t>
  </si>
  <si>
    <t>тыс.рублей</t>
  </si>
  <si>
    <t xml:space="preserve">   Сумма налогов по проекту подлежащая  перечислению   в консолидированную бюджетную систему страны </t>
  </si>
  <si>
    <t xml:space="preserve">     Сумма налоговых льгот, предоставленных региональным налоговым законодательством, не превышает сумму капитальных вложений инвестиционного проекта;</t>
  </si>
  <si>
    <t>Согласно расчета стоимость составляет</t>
  </si>
  <si>
    <t>млн.рублей.</t>
  </si>
  <si>
    <t xml:space="preserve">      Коэффициент бюджетной эффективности проекта превышает 0,5.
</t>
  </si>
  <si>
    <t>Согласно расчета данный коэффициент равен:</t>
  </si>
  <si>
    <t xml:space="preserve">     Дополнительно следует указать</t>
  </si>
  <si>
    <t xml:space="preserve">     Городской бюджет получить дополнительно в виде налоговых отчислений</t>
  </si>
  <si>
    <t xml:space="preserve">     В результате реализации  проекта   уменьшиться  мятниковая миграция населения   городского   округа   Чапаевск,  на</t>
  </si>
  <si>
    <t>данных за десять лет) по проекту. Планируется синергетический эффект от реализации настоящего проекта.  Предполагается развитие малого бизнеса  обслуживающего направления, оказание транспортных услуг по доставке работающих, организация питания, клиринговые услуги и прочие.  Район размещения производста будет дополнительно обустроен, планируется провести поэтапное благоустройство территории, ремонт прилегающих дорог.</t>
  </si>
  <si>
    <r>
      <t xml:space="preserve">ПРИМЕР :  Проект предполагает………… .. С вводом  в эксплуатацию будет ликвидирован дефицит ………., ( проведено импортозамещение)…….. Организации -потребители продукции приближенны территориально к месту реализации проекта……  и их расходы на транспортные услуги существенно будут  уменьшены, что позволит сформировать кооперационную цепочку....... Цель проекта диверсификация деятельности  предприятия и на этой базе увеличение получаемой предприятием прибыли....... </t>
    </r>
    <r>
      <rPr>
        <b/>
        <i/>
        <sz val="14"/>
        <color theme="1"/>
        <rFont val="Times New Roman"/>
        <family val="1"/>
        <charset val="204"/>
      </rPr>
      <t>Без использования льгот, предусмотренных ТОР, реализация проекта была бы невозможна, так как  рентабельность проекта , особенно на начальном этапе его реализациии,  была недостаточной для покрытия затрат ...... ( выделенная фраза крайне желательна)</t>
    </r>
  </si>
  <si>
    <t>Собственные средства (прибыль, амортизация)- средства учредителей нарастающим</t>
  </si>
  <si>
    <t>Собственные средства (прибыль, амортизация)- средства учредителей по годам</t>
  </si>
  <si>
    <t>Привлекаемые средства нарастающим</t>
  </si>
  <si>
    <t>Привлекаемые средства по годам</t>
  </si>
  <si>
    <t>Кредиты банков нарастающим</t>
  </si>
  <si>
    <t>Кредиты банков по годам</t>
  </si>
  <si>
    <t>Средства федерального бюджета нарастающим</t>
  </si>
  <si>
    <t>Средства федерального бюджета по годам</t>
  </si>
  <si>
    <t>Средства бюджета Самарской области нарастающим</t>
  </si>
  <si>
    <t>Средства бюджета Самарской области по годам</t>
  </si>
  <si>
    <t>Иностранные инвестиции по годам</t>
  </si>
  <si>
    <t>Иностранные инвестиции нарастающим</t>
  </si>
  <si>
    <t>Прямые иностранные инвестиции нарастающим</t>
  </si>
  <si>
    <t>Прямые иностранные инвестициипо годам</t>
  </si>
  <si>
    <r>
      <t xml:space="preserve">Объем выручки, </t>
    </r>
    <r>
      <rPr>
        <sz val="11"/>
        <rFont val="Calibri"/>
        <family val="2"/>
        <charset val="204"/>
        <scheme val="minor"/>
      </rPr>
      <t>с НДС</t>
    </r>
    <r>
      <rPr>
        <sz val="11"/>
        <color theme="1"/>
        <rFont val="Calibri"/>
        <family val="2"/>
        <charset val="204"/>
        <scheme val="minor"/>
      </rPr>
      <t xml:space="preserve"> тыс. рублей</t>
    </r>
  </si>
  <si>
    <r>
      <t xml:space="preserve">Объем выручки, </t>
    </r>
    <r>
      <rPr>
        <sz val="11"/>
        <rFont val="Calibri"/>
        <family val="2"/>
        <charset val="204"/>
        <scheme val="minor"/>
      </rPr>
      <t xml:space="preserve"> без НДС</t>
    </r>
    <r>
      <rPr>
        <sz val="11"/>
        <color theme="1"/>
        <rFont val="Calibri"/>
        <family val="2"/>
        <charset val="204"/>
        <scheme val="minor"/>
      </rPr>
      <t xml:space="preserve"> тыс. рублей</t>
    </r>
  </si>
  <si>
    <t>Объем выручки, без НДС тыс. рублей</t>
  </si>
  <si>
    <t>стоимость создания одного рабочего места в 1 млн. рублей;</t>
  </si>
  <si>
    <t>Краткое описание технологии производства продукциию:</t>
  </si>
  <si>
    <t>Перечень необходимых машин, оборудования и оценка затрат на их приобретение, эксплуатацию.</t>
  </si>
  <si>
    <t>Наименование</t>
  </si>
  <si>
    <t xml:space="preserve">Марка </t>
  </si>
  <si>
    <t>Количество</t>
  </si>
  <si>
    <t>Эксплуатационные затраты</t>
  </si>
  <si>
    <t>Предполагаемый поставщик</t>
  </si>
  <si>
    <t>Краткое пояснение по оборудованию:</t>
  </si>
  <si>
    <t>ПОСЛЕДОВАТЕЛЬНО ЗАПОЛНЯЮТСЯ ЯЧЕЙКИ С ЦВЕТОВОЙ ГАММОЙ СЕРОГО ЦВЕТА</t>
  </si>
  <si>
    <t>(сумма 1 по 10 должна быть соотвествовать  ИТОГО)</t>
  </si>
  <si>
    <t>Стоимость единицы  с учетом доставки тыс.руб.</t>
  </si>
  <si>
    <t>Общая стоимость с учетом доставки тыс.руб.</t>
  </si>
</sst>
</file>

<file path=xl/styles.xml><?xml version="1.0" encoding="utf-8"?>
<styleSheet xmlns="http://schemas.openxmlformats.org/spreadsheetml/2006/main">
  <numFmts count="14">
    <numFmt numFmtId="6" formatCode="#,##0\ &quot;₽&quot;;[Red]\-#,##0\ &quot;₽&quot;"/>
    <numFmt numFmtId="7" formatCode="#,##0.00\ &quot;₽&quot;;\-#,##0.00\ &quot;₽&quot;"/>
    <numFmt numFmtId="41" formatCode="_-* #,##0\ _₽_-;\-* #,##0\ _₽_-;_-* &quot;-&quot;\ _₽_-;_-@_-"/>
    <numFmt numFmtId="164" formatCode="#,##0\ _₽"/>
    <numFmt numFmtId="165" formatCode="0.0%"/>
    <numFmt numFmtId="166" formatCode="&quot;€&quot;#,##0;\-&quot;€&quot;#,##0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_-* #,##0_р_._-;\-* #,##0_р_._-;_-* &quot;-&quot;_р_._-;_-@_-"/>
    <numFmt numFmtId="171" formatCode="_-* #,##0_р_._-;\-* #,##0_р_._-;_-* &quot;-&quot;??_р_._-;_-@_-"/>
    <numFmt numFmtId="172" formatCode="[$-419]General"/>
    <numFmt numFmtId="173" formatCode="#,##0.00\ _₽"/>
    <numFmt numFmtId="174" formatCode="#,##0.000\ _₽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.5"/>
      <color rgb="FF2D2D2D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9" fontId="13" fillId="0" borderId="0" applyFont="0" applyFill="0" applyBorder="0" applyAlignment="0" applyProtection="0"/>
    <xf numFmtId="7" fontId="14" fillId="0" borderId="0"/>
    <xf numFmtId="6" fontId="14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</cellStyleXfs>
  <cellXfs count="690">
    <xf numFmtId="0" fontId="0" fillId="0" borderId="0" xfId="0"/>
    <xf numFmtId="3" fontId="2" fillId="0" borderId="7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2" fillId="0" borderId="7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justify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13" fillId="0" borderId="0" xfId="1" applyFont="1" applyAlignment="1">
      <alignment horizontal="right"/>
    </xf>
    <xf numFmtId="10" fontId="12" fillId="0" borderId="0" xfId="1" applyNumberFormat="1"/>
    <xf numFmtId="0" fontId="12" fillId="0" borderId="0" xfId="1"/>
    <xf numFmtId="0" fontId="13" fillId="0" borderId="0" xfId="1" applyFont="1"/>
    <xf numFmtId="0" fontId="12" fillId="0" borderId="7" xfId="1" applyBorder="1" applyAlignment="1">
      <alignment horizontal="center"/>
    </xf>
    <xf numFmtId="9" fontId="12" fillId="0" borderId="0" xfId="1" applyNumberFormat="1"/>
    <xf numFmtId="165" fontId="12" fillId="0" borderId="0" xfId="1" applyNumberFormat="1"/>
    <xf numFmtId="0" fontId="12" fillId="0" borderId="0" xfId="1" applyAlignment="1">
      <alignment horizontal="right"/>
    </xf>
    <xf numFmtId="0" fontId="15" fillId="0" borderId="0" xfId="7" applyFont="1" applyFill="1"/>
    <xf numFmtId="0" fontId="13" fillId="0" borderId="0" xfId="7" applyFont="1" applyFill="1"/>
    <xf numFmtId="0" fontId="13" fillId="0" borderId="21" xfId="7" applyFont="1" applyFill="1" applyBorder="1"/>
    <xf numFmtId="169" fontId="13" fillId="0" borderId="22" xfId="5" applyNumberFormat="1" applyFont="1" applyFill="1" applyBorder="1" applyAlignment="1">
      <alignment horizontal="center"/>
    </xf>
    <xf numFmtId="169" fontId="13" fillId="0" borderId="23" xfId="5" applyNumberFormat="1" applyFont="1" applyFill="1" applyBorder="1" applyAlignment="1">
      <alignment horizontal="center"/>
    </xf>
    <xf numFmtId="0" fontId="16" fillId="0" borderId="11" xfId="7" applyFont="1" applyFill="1" applyBorder="1"/>
    <xf numFmtId="169" fontId="15" fillId="0" borderId="7" xfId="5" applyNumberFormat="1" applyFont="1" applyFill="1" applyBorder="1"/>
    <xf numFmtId="169" fontId="15" fillId="0" borderId="12" xfId="5" applyNumberFormat="1" applyFont="1" applyFill="1" applyBorder="1"/>
    <xf numFmtId="0" fontId="13" fillId="0" borderId="11" xfId="7" applyFont="1" applyFill="1" applyBorder="1"/>
    <xf numFmtId="169" fontId="13" fillId="0" borderId="7" xfId="5" applyNumberFormat="1" applyFont="1" applyFill="1" applyBorder="1"/>
    <xf numFmtId="0" fontId="15" fillId="0" borderId="0" xfId="7" applyFont="1" applyFill="1" applyAlignment="1">
      <alignment wrapText="1"/>
    </xf>
    <xf numFmtId="169" fontId="13" fillId="0" borderId="12" xfId="5" applyNumberFormat="1" applyFont="1" applyFill="1" applyBorder="1"/>
    <xf numFmtId="0" fontId="16" fillId="0" borderId="13" xfId="7" applyFont="1" applyFill="1" applyBorder="1"/>
    <xf numFmtId="169" fontId="15" fillId="0" borderId="14" xfId="5" applyNumberFormat="1" applyFont="1" applyFill="1" applyBorder="1"/>
    <xf numFmtId="169" fontId="15" fillId="0" borderId="15" xfId="5" applyNumberFormat="1" applyFont="1" applyFill="1" applyBorder="1"/>
    <xf numFmtId="0" fontId="17" fillId="0" borderId="11" xfId="7" applyFont="1" applyFill="1" applyBorder="1"/>
    <xf numFmtId="0" fontId="17" fillId="0" borderId="11" xfId="7" applyFont="1" applyFill="1" applyBorder="1" applyAlignment="1">
      <alignment wrapText="1"/>
    </xf>
    <xf numFmtId="169" fontId="15" fillId="0" borderId="17" xfId="5" applyNumberFormat="1" applyFont="1" applyFill="1" applyBorder="1"/>
    <xf numFmtId="169" fontId="15" fillId="0" borderId="7" xfId="7" applyNumberFormat="1" applyFont="1" applyFill="1" applyBorder="1"/>
    <xf numFmtId="169" fontId="13" fillId="0" borderId="0" xfId="7" applyNumberFormat="1" applyFont="1" applyFill="1"/>
    <xf numFmtId="0" fontId="16" fillId="0" borderId="16" xfId="7" applyFont="1" applyFill="1" applyBorder="1"/>
    <xf numFmtId="169" fontId="15" fillId="0" borderId="18" xfId="5" applyNumberFormat="1" applyFont="1" applyFill="1" applyBorder="1"/>
    <xf numFmtId="0" fontId="15" fillId="0" borderId="11" xfId="7" applyFont="1" applyFill="1" applyBorder="1"/>
    <xf numFmtId="169" fontId="15" fillId="0" borderId="12" xfId="7" applyNumberFormat="1" applyFont="1" applyFill="1" applyBorder="1"/>
    <xf numFmtId="0" fontId="13" fillId="0" borderId="37" xfId="7" applyFont="1" applyFill="1" applyBorder="1"/>
    <xf numFmtId="0" fontId="13" fillId="0" borderId="0" xfId="7" applyFont="1" applyFill="1" applyBorder="1"/>
    <xf numFmtId="0" fontId="13" fillId="0" borderId="5" xfId="7" applyFont="1" applyFill="1" applyBorder="1"/>
    <xf numFmtId="0" fontId="13" fillId="0" borderId="37" xfId="7" applyFont="1" applyFill="1" applyBorder="1" applyAlignment="1">
      <alignment horizontal="right"/>
    </xf>
    <xf numFmtId="169" fontId="13" fillId="0" borderId="0" xfId="7" applyNumberFormat="1" applyFont="1" applyFill="1" applyBorder="1"/>
    <xf numFmtId="169" fontId="13" fillId="0" borderId="5" xfId="7" applyNumberFormat="1" applyFont="1" applyFill="1" applyBorder="1"/>
    <xf numFmtId="0" fontId="13" fillId="0" borderId="33" xfId="7" applyFont="1" applyFill="1" applyBorder="1"/>
    <xf numFmtId="169" fontId="13" fillId="0" borderId="30" xfId="7" applyNumberFormat="1" applyFont="1" applyFill="1" applyBorder="1"/>
    <xf numFmtId="169" fontId="13" fillId="0" borderId="32" xfId="7" applyNumberFormat="1" applyFont="1" applyFill="1" applyBorder="1"/>
    <xf numFmtId="0" fontId="18" fillId="4" borderId="8" xfId="7" applyFont="1" applyFill="1" applyBorder="1"/>
    <xf numFmtId="169" fontId="13" fillId="4" borderId="9" xfId="5" applyNumberFormat="1" applyFont="1" applyFill="1" applyBorder="1"/>
    <xf numFmtId="169" fontId="13" fillId="4" borderId="10" xfId="5" applyNumberFormat="1" applyFont="1" applyFill="1" applyBorder="1"/>
    <xf numFmtId="0" fontId="13" fillId="0" borderId="0" xfId="7" applyAlignment="1">
      <alignment horizontal="center"/>
    </xf>
    <xf numFmtId="0" fontId="13" fillId="0" borderId="0" xfId="7"/>
    <xf numFmtId="10" fontId="13" fillId="0" borderId="0" xfId="7" applyNumberFormat="1"/>
    <xf numFmtId="10" fontId="0" fillId="0" borderId="0" xfId="2" applyNumberFormat="1" applyFont="1"/>
    <xf numFmtId="0" fontId="13" fillId="0" borderId="0" xfId="7" applyFont="1" applyAlignment="1">
      <alignment horizontal="left" vertical="center"/>
    </xf>
    <xf numFmtId="0" fontId="13" fillId="0" borderId="0" xfId="7" applyFont="1" applyFill="1" applyBorder="1" applyAlignment="1">
      <alignment horizontal="center" vertical="center" wrapText="1"/>
    </xf>
    <xf numFmtId="170" fontId="13" fillId="0" borderId="0" xfId="7" applyNumberFormat="1" applyFill="1" applyBorder="1"/>
    <xf numFmtId="0" fontId="13" fillId="0" borderId="0" xfId="7" applyFill="1" applyBorder="1"/>
    <xf numFmtId="1" fontId="13" fillId="0" borderId="0" xfId="7" applyNumberFormat="1" applyFill="1" applyBorder="1"/>
    <xf numFmtId="170" fontId="0" fillId="0" borderId="7" xfId="6" applyNumberFormat="1" applyFont="1" applyBorder="1"/>
    <xf numFmtId="170" fontId="13" fillId="5" borderId="7" xfId="7" applyNumberFormat="1" applyFill="1" applyBorder="1" applyAlignment="1">
      <alignment horizontal="center" vertical="center" wrapText="1"/>
    </xf>
    <xf numFmtId="167" fontId="0" fillId="0" borderId="7" xfId="6" applyFont="1" applyBorder="1"/>
    <xf numFmtId="170" fontId="13" fillId="5" borderId="7" xfId="6" applyNumberFormat="1" applyFont="1" applyFill="1" applyBorder="1"/>
    <xf numFmtId="171" fontId="13" fillId="0" borderId="0" xfId="7" applyNumberFormat="1" applyFill="1" applyBorder="1"/>
    <xf numFmtId="170" fontId="15" fillId="0" borderId="0" xfId="6" applyNumberFormat="1" applyFont="1" applyFill="1" applyBorder="1"/>
    <xf numFmtId="170" fontId="13" fillId="0" borderId="0" xfId="7" applyNumberFormat="1"/>
    <xf numFmtId="9" fontId="13" fillId="0" borderId="0" xfId="7" applyNumberFormat="1" applyFill="1" applyBorder="1"/>
    <xf numFmtId="169" fontId="0" fillId="0" borderId="0" xfId="6" applyNumberFormat="1" applyFont="1" applyFill="1" applyBorder="1"/>
    <xf numFmtId="9" fontId="13" fillId="0" borderId="0" xfId="7" applyNumberFormat="1"/>
    <xf numFmtId="165" fontId="13" fillId="0" borderId="0" xfId="7" applyNumberFormat="1"/>
    <xf numFmtId="167" fontId="0" fillId="0" borderId="0" xfId="6" applyFont="1"/>
    <xf numFmtId="167" fontId="13" fillId="5" borderId="0" xfId="6" applyFont="1" applyFill="1"/>
    <xf numFmtId="0" fontId="19" fillId="0" borderId="0" xfId="7" applyFont="1"/>
    <xf numFmtId="0" fontId="13" fillId="5" borderId="38" xfId="7" applyFill="1" applyBorder="1" applyAlignment="1">
      <alignment horizontal="center" vertical="center" wrapText="1"/>
    </xf>
    <xf numFmtId="0" fontId="13" fillId="0" borderId="33" xfId="7" applyBorder="1" applyAlignment="1">
      <alignment horizontal="center"/>
    </xf>
    <xf numFmtId="0" fontId="15" fillId="0" borderId="28" xfId="7" applyFont="1" applyBorder="1" applyAlignment="1"/>
    <xf numFmtId="0" fontId="15" fillId="0" borderId="39" xfId="7" applyFont="1" applyBorder="1" applyAlignment="1"/>
    <xf numFmtId="0" fontId="15" fillId="0" borderId="40" xfId="7" applyFont="1" applyBorder="1" applyAlignment="1"/>
    <xf numFmtId="170" fontId="15" fillId="0" borderId="14" xfId="6" applyNumberFormat="1" applyFont="1" applyBorder="1"/>
    <xf numFmtId="170" fontId="0" fillId="0" borderId="17" xfId="6" applyNumberFormat="1" applyFont="1" applyBorder="1"/>
    <xf numFmtId="170" fontId="13" fillId="5" borderId="17" xfId="7" applyNumberFormat="1" applyFill="1" applyBorder="1" applyAlignment="1">
      <alignment horizontal="center" vertical="center" wrapText="1"/>
    </xf>
    <xf numFmtId="167" fontId="0" fillId="0" borderId="17" xfId="6" applyFont="1" applyBorder="1"/>
    <xf numFmtId="0" fontId="13" fillId="0" borderId="41" xfId="7" applyBorder="1" applyAlignment="1">
      <alignment horizontal="center"/>
    </xf>
    <xf numFmtId="0" fontId="13" fillId="0" borderId="42" xfId="7" applyBorder="1" applyAlignment="1">
      <alignment horizontal="center" vertical="center" wrapText="1"/>
    </xf>
    <xf numFmtId="0" fontId="13" fillId="5" borderId="42" xfId="7" applyFill="1" applyBorder="1" applyAlignment="1">
      <alignment horizontal="center" vertical="center" wrapText="1"/>
    </xf>
    <xf numFmtId="0" fontId="13" fillId="0" borderId="43" xfId="7" applyBorder="1" applyAlignment="1">
      <alignment horizontal="center" vertical="center" wrapText="1"/>
    </xf>
    <xf numFmtId="0" fontId="13" fillId="0" borderId="36" xfId="7" applyBorder="1" applyAlignment="1">
      <alignment horizontal="center"/>
    </xf>
    <xf numFmtId="0" fontId="13" fillId="0" borderId="36" xfId="7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3" fillId="0" borderId="32" xfId="7" applyBorder="1" applyAlignment="1">
      <alignment horizontal="center"/>
    </xf>
    <xf numFmtId="170" fontId="13" fillId="5" borderId="7" xfId="7" applyNumberFormat="1" applyFill="1" applyBorder="1" applyAlignment="1">
      <alignment horizontal="center"/>
    </xf>
    <xf numFmtId="3" fontId="2" fillId="2" borderId="7" xfId="0" applyNumberFormat="1" applyFont="1" applyFill="1" applyBorder="1" applyAlignment="1">
      <alignment vertical="center" wrapText="1"/>
    </xf>
    <xf numFmtId="3" fontId="0" fillId="0" borderId="7" xfId="0" applyNumberForma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3" fontId="2" fillId="2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0" fontId="21" fillId="0" borderId="0" xfId="7" applyFont="1"/>
    <xf numFmtId="0" fontId="25" fillId="0" borderId="0" xfId="0" applyFont="1"/>
    <xf numFmtId="0" fontId="25" fillId="0" borderId="0" xfId="0" applyFont="1" applyAlignment="1">
      <alignment wrapText="1"/>
    </xf>
    <xf numFmtId="0" fontId="21" fillId="0" borderId="0" xfId="0" applyFont="1" applyFill="1"/>
    <xf numFmtId="0" fontId="21" fillId="0" borderId="0" xfId="7" applyFont="1" applyAlignment="1">
      <alignment horizontal="left" vertical="center"/>
    </xf>
    <xf numFmtId="170" fontId="21" fillId="0" borderId="0" xfId="7" applyNumberFormat="1" applyFont="1" applyFill="1" applyBorder="1"/>
    <xf numFmtId="1" fontId="21" fillId="0" borderId="0" xfId="7" applyNumberFormat="1" applyFont="1" applyFill="1" applyBorder="1"/>
    <xf numFmtId="169" fontId="25" fillId="0" borderId="0" xfId="6" applyNumberFormat="1" applyFont="1" applyFill="1" applyBorder="1"/>
    <xf numFmtId="0" fontId="8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3" fontId="8" fillId="0" borderId="25" xfId="0" applyNumberFormat="1" applyFont="1" applyFill="1" applyBorder="1" applyAlignment="1" applyProtection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2" borderId="9" xfId="0" applyNumberFormat="1" applyFill="1" applyBorder="1" applyAlignment="1">
      <alignment vertical="center" wrapText="1"/>
    </xf>
    <xf numFmtId="3" fontId="0" fillId="2" borderId="10" xfId="0" applyNumberFormat="1" applyFill="1" applyBorder="1" applyAlignment="1">
      <alignment vertical="center" wrapText="1"/>
    </xf>
    <xf numFmtId="3" fontId="0" fillId="2" borderId="7" xfId="0" applyNumberForma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 wrapText="1"/>
    </xf>
    <xf numFmtId="3" fontId="0" fillId="3" borderId="12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Protection="1">
      <protection locked="0"/>
    </xf>
    <xf numFmtId="0" fontId="25" fillId="0" borderId="15" xfId="0" applyFont="1" applyBorder="1" applyProtection="1">
      <protection locked="0"/>
    </xf>
    <xf numFmtId="0" fontId="21" fillId="0" borderId="0" xfId="7" applyFont="1" applyProtection="1">
      <protection locked="0"/>
    </xf>
    <xf numFmtId="0" fontId="25" fillId="0" borderId="11" xfId="0" applyFont="1" applyBorder="1" applyAlignment="1" applyProtection="1">
      <alignment wrapText="1"/>
      <protection locked="0"/>
    </xf>
    <xf numFmtId="0" fontId="25" fillId="0" borderId="13" xfId="0" applyFont="1" applyBorder="1" applyAlignment="1" applyProtection="1">
      <alignment wrapText="1"/>
      <protection locked="0"/>
    </xf>
    <xf numFmtId="0" fontId="21" fillId="0" borderId="0" xfId="7" applyFont="1" applyFill="1" applyBorder="1" applyProtection="1">
      <protection locked="0"/>
    </xf>
    <xf numFmtId="0" fontId="23" fillId="0" borderId="0" xfId="7" applyFont="1" applyAlignment="1" applyProtection="1">
      <alignment horizontal="center"/>
      <protection locked="0"/>
    </xf>
    <xf numFmtId="0" fontId="23" fillId="0" borderId="0" xfId="7" applyFont="1" applyProtection="1">
      <protection locked="0"/>
    </xf>
    <xf numFmtId="170" fontId="21" fillId="0" borderId="0" xfId="7" applyNumberFormat="1" applyFont="1" applyFill="1" applyBorder="1" applyProtection="1">
      <protection locked="0"/>
    </xf>
    <xf numFmtId="0" fontId="23" fillId="0" borderId="0" xfId="7" applyFont="1" applyAlignment="1" applyProtection="1">
      <alignment horizontal="right"/>
      <protection locked="0"/>
    </xf>
    <xf numFmtId="0" fontId="23" fillId="0" borderId="0" xfId="7" applyFont="1" applyBorder="1" applyAlignment="1" applyProtection="1">
      <alignment horizontal="center"/>
      <protection locked="0"/>
    </xf>
    <xf numFmtId="167" fontId="23" fillId="5" borderId="0" xfId="6" applyFont="1" applyFill="1" applyBorder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165" fontId="19" fillId="0" borderId="32" xfId="2" applyNumberFormat="1" applyFont="1" applyBorder="1" applyAlignment="1" applyProtection="1">
      <alignment horizontal="center" wrapText="1"/>
      <protection locked="0"/>
    </xf>
    <xf numFmtId="165" fontId="34" fillId="0" borderId="32" xfId="2" applyNumberFormat="1" applyFont="1" applyBorder="1" applyAlignment="1" applyProtection="1">
      <alignment horizontal="center" wrapText="1"/>
      <protection locked="0"/>
    </xf>
    <xf numFmtId="0" fontId="34" fillId="0" borderId="0" xfId="0" applyFont="1" applyProtection="1">
      <protection locked="0"/>
    </xf>
    <xf numFmtId="165" fontId="32" fillId="0" borderId="32" xfId="2" applyNumberFormat="1" applyFont="1" applyBorder="1" applyAlignment="1" applyProtection="1">
      <alignment horizontal="center" wrapText="1"/>
      <protection locked="0"/>
    </xf>
    <xf numFmtId="165" fontId="19" fillId="0" borderId="32" xfId="0" applyNumberFormat="1" applyFont="1" applyBorder="1" applyAlignment="1" applyProtection="1">
      <alignment horizontal="center" wrapText="1"/>
      <protection locked="0"/>
    </xf>
    <xf numFmtId="165" fontId="32" fillId="0" borderId="3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25" fillId="0" borderId="0" xfId="0" applyFont="1" applyProtection="1"/>
    <xf numFmtId="0" fontId="10" fillId="0" borderId="0" xfId="0" applyFont="1" applyAlignment="1" applyProtection="1">
      <alignment horizontal="justify" vertical="center"/>
    </xf>
    <xf numFmtId="0" fontId="25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justify" vertical="center" wrapText="1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center" wrapText="1"/>
    </xf>
    <xf numFmtId="0" fontId="10" fillId="0" borderId="16" xfId="0" applyFont="1" applyBorder="1" applyAlignment="1" applyProtection="1">
      <alignment horizontal="left" vertical="center" wrapText="1"/>
    </xf>
    <xf numFmtId="3" fontId="10" fillId="0" borderId="17" xfId="0" applyNumberFormat="1" applyFont="1" applyBorder="1" applyAlignment="1" applyProtection="1">
      <alignment horizontal="center" vertical="center" wrapText="1"/>
    </xf>
    <xf numFmtId="41" fontId="8" fillId="0" borderId="20" xfId="0" applyNumberFormat="1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41" fontId="8" fillId="0" borderId="15" xfId="0" applyNumberFormat="1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left" vertical="center" wrapText="1"/>
    </xf>
    <xf numFmtId="0" fontId="10" fillId="0" borderId="45" xfId="0" applyFont="1" applyBorder="1" applyAlignment="1" applyProtection="1">
      <alignment horizontal="left" vertical="center" wrapText="1"/>
    </xf>
    <xf numFmtId="41" fontId="8" fillId="0" borderId="45" xfId="0" applyNumberFormat="1" applyFont="1" applyBorder="1" applyAlignment="1" applyProtection="1">
      <alignment vertical="center" wrapText="1"/>
    </xf>
    <xf numFmtId="41" fontId="8" fillId="0" borderId="20" xfId="0" applyNumberFormat="1" applyFont="1" applyBorder="1" applyAlignment="1" applyProtection="1">
      <alignment vertical="center" wrapText="1"/>
    </xf>
    <xf numFmtId="41" fontId="10" fillId="3" borderId="17" xfId="0" applyNumberFormat="1" applyFont="1" applyFill="1" applyBorder="1" applyAlignment="1" applyProtection="1">
      <alignment wrapText="1"/>
    </xf>
    <xf numFmtId="3" fontId="10" fillId="3" borderId="14" xfId="0" applyNumberFormat="1" applyFont="1" applyFill="1" applyBorder="1" applyAlignment="1" applyProtection="1">
      <alignment horizontal="center" wrapText="1"/>
    </xf>
    <xf numFmtId="3" fontId="10" fillId="0" borderId="14" xfId="0" applyNumberFormat="1" applyFont="1" applyBorder="1" applyAlignment="1" applyProtection="1">
      <alignment horizontal="center" wrapText="1"/>
    </xf>
    <xf numFmtId="0" fontId="25" fillId="0" borderId="33" xfId="0" applyFont="1" applyBorder="1" applyAlignment="1" applyProtection="1">
      <alignment wrapText="1"/>
    </xf>
    <xf numFmtId="3" fontId="10" fillId="0" borderId="14" xfId="0" applyNumberFormat="1" applyFont="1" applyBorder="1" applyAlignment="1" applyProtection="1">
      <alignment horizontal="center" vertical="center" wrapText="1"/>
    </xf>
    <xf numFmtId="3" fontId="10" fillId="0" borderId="15" xfId="0" applyNumberFormat="1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1" fillId="0" borderId="0" xfId="7" applyFont="1" applyAlignment="1" applyProtection="1">
      <alignment horizontal="center"/>
    </xf>
    <xf numFmtId="10" fontId="19" fillId="0" borderId="0" xfId="7" applyNumberFormat="1" applyFont="1" applyProtection="1"/>
    <xf numFmtId="10" fontId="10" fillId="0" borderId="0" xfId="2" applyNumberFormat="1" applyFont="1" applyProtection="1"/>
    <xf numFmtId="0" fontId="21" fillId="0" borderId="0" xfId="7" applyFont="1" applyProtection="1"/>
    <xf numFmtId="0" fontId="25" fillId="0" borderId="16" xfId="0" applyFont="1" applyBorder="1" applyAlignment="1" applyProtection="1">
      <alignment wrapText="1"/>
    </xf>
    <xf numFmtId="0" fontId="10" fillId="0" borderId="17" xfId="0" applyFont="1" applyBorder="1" applyAlignment="1" applyProtection="1">
      <alignment horizontal="center" vertical="center" wrapText="1"/>
    </xf>
    <xf numFmtId="41" fontId="8" fillId="0" borderId="18" xfId="0" applyNumberFormat="1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vertical="center" wrapText="1"/>
    </xf>
    <xf numFmtId="0" fontId="29" fillId="0" borderId="14" xfId="0" applyFont="1" applyBorder="1" applyAlignment="1" applyProtection="1">
      <alignment vertical="center" wrapText="1"/>
    </xf>
    <xf numFmtId="164" fontId="10" fillId="0" borderId="17" xfId="0" applyNumberFormat="1" applyFont="1" applyBorder="1" applyAlignment="1" applyProtection="1">
      <alignment horizontal="center" vertical="center" wrapText="1"/>
    </xf>
    <xf numFmtId="3" fontId="10" fillId="0" borderId="45" xfId="0" applyNumberFormat="1" applyFont="1" applyBorder="1" applyAlignment="1" applyProtection="1">
      <alignment horizontal="center" vertical="center" wrapText="1"/>
    </xf>
    <xf numFmtId="0" fontId="21" fillId="0" borderId="0" xfId="7" applyFont="1" applyFill="1" applyProtection="1"/>
    <xf numFmtId="0" fontId="23" fillId="0" borderId="0" xfId="7" applyFont="1" applyFill="1" applyProtection="1"/>
    <xf numFmtId="0" fontId="28" fillId="4" borderId="16" xfId="7" applyFont="1" applyFill="1" applyBorder="1" applyProtection="1"/>
    <xf numFmtId="169" fontId="23" fillId="4" borderId="17" xfId="5" applyNumberFormat="1" applyFont="1" applyFill="1" applyBorder="1" applyProtection="1"/>
    <xf numFmtId="169" fontId="23" fillId="4" borderId="18" xfId="5" applyNumberFormat="1" applyFont="1" applyFill="1" applyBorder="1" applyProtection="1"/>
    <xf numFmtId="0" fontId="36" fillId="0" borderId="0" xfId="7" applyFont="1" applyFill="1" applyProtection="1"/>
    <xf numFmtId="0" fontId="28" fillId="0" borderId="11" xfId="7" applyFont="1" applyFill="1" applyBorder="1" applyProtection="1"/>
    <xf numFmtId="169" fontId="28" fillId="0" borderId="7" xfId="5" applyNumberFormat="1" applyFont="1" applyFill="1" applyBorder="1" applyProtection="1"/>
    <xf numFmtId="169" fontId="28" fillId="0" borderId="12" xfId="5" applyNumberFormat="1" applyFont="1" applyFill="1" applyBorder="1" applyProtection="1"/>
    <xf numFmtId="0" fontId="23" fillId="0" borderId="11" xfId="7" applyFont="1" applyFill="1" applyBorder="1" applyProtection="1"/>
    <xf numFmtId="169" fontId="23" fillId="0" borderId="7" xfId="5" applyNumberFormat="1" applyFont="1" applyFill="1" applyBorder="1" applyProtection="1"/>
    <xf numFmtId="169" fontId="23" fillId="0" borderId="12" xfId="5" applyNumberFormat="1" applyFont="1" applyFill="1" applyBorder="1" applyProtection="1"/>
    <xf numFmtId="0" fontId="36" fillId="0" borderId="0" xfId="7" applyFont="1" applyFill="1" applyAlignment="1" applyProtection="1">
      <alignment wrapText="1"/>
    </xf>
    <xf numFmtId="0" fontId="28" fillId="0" borderId="13" xfId="7" applyFont="1" applyFill="1" applyBorder="1" applyProtection="1"/>
    <xf numFmtId="169" fontId="28" fillId="0" borderId="14" xfId="5" applyNumberFormat="1" applyFont="1" applyFill="1" applyBorder="1" applyProtection="1"/>
    <xf numFmtId="169" fontId="28" fillId="0" borderId="15" xfId="5" applyNumberFormat="1" applyFont="1" applyFill="1" applyBorder="1" applyProtection="1"/>
    <xf numFmtId="0" fontId="28" fillId="4" borderId="8" xfId="7" applyFont="1" applyFill="1" applyBorder="1" applyProtection="1"/>
    <xf numFmtId="169" fontId="23" fillId="4" borderId="9" xfId="5" applyNumberFormat="1" applyFont="1" applyFill="1" applyBorder="1" applyProtection="1"/>
    <xf numFmtId="169" fontId="23" fillId="4" borderId="10" xfId="5" applyNumberFormat="1" applyFont="1" applyFill="1" applyBorder="1" applyProtection="1"/>
    <xf numFmtId="0" fontId="23" fillId="0" borderId="11" xfId="7" applyFont="1" applyFill="1" applyBorder="1" applyAlignment="1" applyProtection="1">
      <alignment wrapText="1"/>
    </xf>
    <xf numFmtId="0" fontId="28" fillId="0" borderId="16" xfId="7" applyFont="1" applyFill="1" applyBorder="1" applyProtection="1"/>
    <xf numFmtId="169" fontId="28" fillId="0" borderId="17" xfId="5" applyNumberFormat="1" applyFont="1" applyFill="1" applyBorder="1" applyProtection="1"/>
    <xf numFmtId="169" fontId="28" fillId="0" borderId="18" xfId="5" applyNumberFormat="1" applyFont="1" applyFill="1" applyBorder="1" applyProtection="1"/>
    <xf numFmtId="169" fontId="28" fillId="0" borderId="14" xfId="7" applyNumberFormat="1" applyFont="1" applyFill="1" applyBorder="1" applyProtection="1"/>
    <xf numFmtId="169" fontId="28" fillId="0" borderId="15" xfId="7" applyNumberFormat="1" applyFont="1" applyFill="1" applyBorder="1" applyProtection="1"/>
    <xf numFmtId="0" fontId="21" fillId="0" borderId="0" xfId="7" applyFont="1" applyFill="1" applyBorder="1" applyProtection="1"/>
    <xf numFmtId="0" fontId="23" fillId="0" borderId="16" xfId="7" applyFont="1" applyFill="1" applyBorder="1" applyAlignment="1" applyProtection="1">
      <alignment horizontal="center"/>
    </xf>
    <xf numFmtId="169" fontId="23" fillId="0" borderId="17" xfId="7" applyNumberFormat="1" applyFont="1" applyFill="1" applyBorder="1" applyAlignment="1" applyProtection="1">
      <alignment horizontal="center"/>
    </xf>
    <xf numFmtId="169" fontId="23" fillId="0" borderId="18" xfId="7" applyNumberFormat="1" applyFont="1" applyFill="1" applyBorder="1" applyAlignment="1" applyProtection="1">
      <alignment horizontal="center"/>
    </xf>
    <xf numFmtId="0" fontId="23" fillId="0" borderId="11" xfId="7" applyFont="1" applyFill="1" applyBorder="1" applyAlignment="1" applyProtection="1">
      <alignment horizontal="center"/>
    </xf>
    <xf numFmtId="169" fontId="23" fillId="0" borderId="7" xfId="7" applyNumberFormat="1" applyFont="1" applyFill="1" applyBorder="1" applyAlignment="1" applyProtection="1">
      <alignment horizontal="center"/>
    </xf>
    <xf numFmtId="169" fontId="23" fillId="0" borderId="12" xfId="7" applyNumberFormat="1" applyFont="1" applyFill="1" applyBorder="1" applyAlignment="1" applyProtection="1">
      <alignment horizontal="center"/>
    </xf>
    <xf numFmtId="0" fontId="23" fillId="0" borderId="7" xfId="7" applyFont="1" applyFill="1" applyBorder="1" applyAlignment="1" applyProtection="1">
      <alignment horizontal="center"/>
    </xf>
    <xf numFmtId="0" fontId="23" fillId="0" borderId="12" xfId="7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8" fillId="0" borderId="15" xfId="0" applyFont="1" applyFill="1" applyBorder="1" applyProtection="1"/>
    <xf numFmtId="0" fontId="24" fillId="0" borderId="0" xfId="0" applyFont="1" applyFill="1" applyBorder="1" applyProtection="1"/>
    <xf numFmtId="0" fontId="8" fillId="0" borderId="7" xfId="0" applyFont="1" applyFill="1" applyBorder="1" applyAlignment="1" applyProtection="1">
      <alignment horizontal="justify" vertical="center" wrapText="1"/>
    </xf>
    <xf numFmtId="3" fontId="8" fillId="0" borderId="7" xfId="0" applyNumberFormat="1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wrapText="1"/>
    </xf>
    <xf numFmtId="0" fontId="28" fillId="0" borderId="7" xfId="0" applyFont="1" applyFill="1" applyBorder="1" applyAlignment="1" applyProtection="1">
      <alignment horizontal="left"/>
    </xf>
    <xf numFmtId="172" fontId="28" fillId="6" borderId="7" xfId="4" applyNumberFormat="1" applyFont="1" applyFill="1" applyBorder="1" applyAlignment="1" applyProtection="1">
      <alignment horizontal="left"/>
    </xf>
    <xf numFmtId="172" fontId="30" fillId="6" borderId="7" xfId="4" applyNumberFormat="1" applyFont="1" applyFill="1" applyBorder="1" applyAlignment="1" applyProtection="1">
      <alignment horizontal="left"/>
    </xf>
    <xf numFmtId="172" fontId="30" fillId="0" borderId="7" xfId="4" applyNumberFormat="1" applyFont="1" applyFill="1" applyBorder="1" applyAlignment="1" applyProtection="1">
      <alignment horizontal="left"/>
    </xf>
    <xf numFmtId="172" fontId="29" fillId="6" borderId="7" xfId="4" applyNumberFormat="1" applyFont="1" applyFill="1" applyBorder="1" applyAlignment="1" applyProtection="1">
      <alignment horizontal="left" indent="3"/>
    </xf>
    <xf numFmtId="172" fontId="29" fillId="0" borderId="7" xfId="4" applyNumberFormat="1" applyFont="1" applyFill="1" applyBorder="1" applyAlignment="1" applyProtection="1">
      <alignment horizontal="left" indent="3"/>
    </xf>
    <xf numFmtId="172" fontId="30" fillId="0" borderId="7" xfId="4" applyNumberFormat="1" applyFont="1" applyFill="1" applyBorder="1" applyAlignment="1" applyProtection="1">
      <alignment horizontal="left" wrapText="1"/>
    </xf>
    <xf numFmtId="172" fontId="30" fillId="0" borderId="19" xfId="4" applyNumberFormat="1" applyFont="1" applyFill="1" applyBorder="1" applyAlignment="1" applyProtection="1">
      <alignment horizontal="left" wrapText="1"/>
    </xf>
    <xf numFmtId="0" fontId="23" fillId="0" borderId="0" xfId="7" applyFont="1" applyAlignment="1" applyProtection="1">
      <alignment horizontal="center"/>
    </xf>
    <xf numFmtId="0" fontId="23" fillId="0" borderId="0" xfId="7" applyFont="1" applyProtection="1"/>
    <xf numFmtId="10" fontId="23" fillId="0" borderId="0" xfId="7" applyNumberFormat="1" applyFont="1" applyProtection="1"/>
    <xf numFmtId="10" fontId="8" fillId="0" borderId="0" xfId="2" applyNumberFormat="1" applyFont="1" applyProtection="1"/>
    <xf numFmtId="0" fontId="21" fillId="0" borderId="0" xfId="7" applyFont="1" applyFill="1" applyBorder="1" applyAlignment="1" applyProtection="1">
      <alignment horizontal="center" vertical="center" wrapText="1"/>
    </xf>
    <xf numFmtId="170" fontId="21" fillId="0" borderId="0" xfId="7" applyNumberFormat="1" applyFont="1" applyFill="1" applyBorder="1" applyProtection="1"/>
    <xf numFmtId="0" fontId="23" fillId="0" borderId="43" xfId="7" applyFont="1" applyBorder="1" applyAlignment="1" applyProtection="1">
      <alignment horizontal="center" vertical="center" wrapText="1"/>
    </xf>
    <xf numFmtId="170" fontId="8" fillId="0" borderId="17" xfId="6" applyNumberFormat="1" applyFont="1" applyBorder="1" applyProtection="1"/>
    <xf numFmtId="167" fontId="8" fillId="0" borderId="17" xfId="6" applyFont="1" applyBorder="1" applyProtection="1"/>
    <xf numFmtId="170" fontId="23" fillId="5" borderId="12" xfId="7" applyNumberFormat="1" applyFont="1" applyFill="1" applyBorder="1" applyAlignment="1" applyProtection="1">
      <alignment horizontal="center" vertical="center" wrapText="1"/>
    </xf>
    <xf numFmtId="0" fontId="23" fillId="0" borderId="36" xfId="7" applyFont="1" applyBorder="1" applyAlignment="1" applyProtection="1">
      <alignment horizontal="center"/>
    </xf>
    <xf numFmtId="170" fontId="8" fillId="0" borderId="7" xfId="6" applyNumberFormat="1" applyFont="1" applyBorder="1" applyProtection="1"/>
    <xf numFmtId="170" fontId="23" fillId="5" borderId="12" xfId="7" applyNumberFormat="1" applyFont="1" applyFill="1" applyBorder="1" applyAlignment="1" applyProtection="1">
      <alignment horizontal="center"/>
    </xf>
    <xf numFmtId="171" fontId="21" fillId="0" borderId="0" xfId="7" applyNumberFormat="1" applyFont="1" applyFill="1" applyBorder="1" applyProtection="1"/>
    <xf numFmtId="0" fontId="23" fillId="0" borderId="36" xfId="7" applyFont="1" applyBorder="1" applyAlignment="1" applyProtection="1">
      <alignment horizontal="center" vertical="center" wrapText="1"/>
    </xf>
    <xf numFmtId="0" fontId="23" fillId="0" borderId="33" xfId="7" applyFont="1" applyBorder="1" applyAlignment="1" applyProtection="1">
      <alignment horizontal="center"/>
    </xf>
    <xf numFmtId="0" fontId="28" fillId="0" borderId="28" xfId="7" applyFont="1" applyBorder="1" applyAlignment="1" applyProtection="1"/>
    <xf numFmtId="0" fontId="28" fillId="0" borderId="39" xfId="7" applyFont="1" applyBorder="1" applyAlignment="1" applyProtection="1"/>
    <xf numFmtId="0" fontId="28" fillId="0" borderId="40" xfId="7" applyFont="1" applyBorder="1" applyAlignment="1" applyProtection="1"/>
    <xf numFmtId="170" fontId="28" fillId="0" borderId="14" xfId="6" applyNumberFormat="1" applyFont="1" applyBorder="1" applyProtection="1"/>
    <xf numFmtId="0" fontId="23" fillId="0" borderId="32" xfId="7" applyFont="1" applyBorder="1" applyAlignment="1" applyProtection="1">
      <alignment horizontal="center"/>
    </xf>
    <xf numFmtId="170" fontId="36" fillId="0" borderId="0" xfId="6" applyNumberFormat="1" applyFont="1" applyFill="1" applyBorder="1" applyProtection="1"/>
    <xf numFmtId="0" fontId="23" fillId="0" borderId="17" xfId="7" applyFont="1" applyBorder="1" applyAlignment="1" applyProtection="1">
      <alignment horizontal="center"/>
    </xf>
    <xf numFmtId="170" fontId="23" fillId="0" borderId="17" xfId="7" applyNumberFormat="1" applyFont="1" applyBorder="1" applyAlignment="1" applyProtection="1">
      <alignment horizontal="left"/>
    </xf>
    <xf numFmtId="9" fontId="21" fillId="0" borderId="0" xfId="7" applyNumberFormat="1" applyFont="1" applyFill="1" applyBorder="1" applyProtection="1"/>
    <xf numFmtId="0" fontId="23" fillId="0" borderId="7" xfId="7" applyFont="1" applyBorder="1" applyAlignment="1" applyProtection="1">
      <alignment horizontal="center"/>
    </xf>
    <xf numFmtId="165" fontId="23" fillId="0" borderId="7" xfId="7" applyNumberFormat="1" applyFont="1" applyBorder="1" applyAlignment="1" applyProtection="1">
      <alignment horizontal="right"/>
    </xf>
    <xf numFmtId="0" fontId="23" fillId="0" borderId="0" xfId="7" applyFont="1" applyAlignment="1" applyProtection="1">
      <alignment horizontal="right"/>
    </xf>
    <xf numFmtId="167" fontId="23" fillId="5" borderId="7" xfId="6" applyFont="1" applyFill="1" applyBorder="1" applyAlignment="1" applyProtection="1">
      <alignment horizontal="center"/>
    </xf>
    <xf numFmtId="0" fontId="32" fillId="0" borderId="48" xfId="0" applyFont="1" applyBorder="1" applyAlignment="1" applyProtection="1">
      <alignment horizontal="center" wrapText="1"/>
    </xf>
    <xf numFmtId="0" fontId="19" fillId="0" borderId="24" xfId="0" applyFont="1" applyBorder="1" applyAlignment="1" applyProtection="1">
      <alignment wrapText="1"/>
    </xf>
    <xf numFmtId="0" fontId="34" fillId="0" borderId="24" xfId="0" applyFont="1" applyBorder="1" applyAlignment="1" applyProtection="1">
      <alignment wrapText="1"/>
    </xf>
    <xf numFmtId="0" fontId="35" fillId="0" borderId="24" xfId="0" applyFont="1" applyBorder="1" applyAlignment="1" applyProtection="1">
      <alignment wrapText="1"/>
    </xf>
    <xf numFmtId="0" fontId="10" fillId="0" borderId="0" xfId="0" applyFont="1" applyProtection="1"/>
    <xf numFmtId="165" fontId="12" fillId="7" borderId="7" xfId="1" applyNumberFormat="1" applyFill="1" applyBorder="1" applyProtection="1">
      <protection locked="0"/>
    </xf>
    <xf numFmtId="165" fontId="13" fillId="7" borderId="7" xfId="1" applyNumberFormat="1" applyFont="1" applyFill="1" applyBorder="1" applyProtection="1">
      <protection locked="0"/>
    </xf>
    <xf numFmtId="165" fontId="0" fillId="7" borderId="7" xfId="2" applyNumberFormat="1" applyFont="1" applyFill="1" applyBorder="1" applyProtection="1">
      <protection locked="0"/>
    </xf>
    <xf numFmtId="165" fontId="13" fillId="7" borderId="7" xfId="2" applyNumberFormat="1" applyFont="1" applyFill="1" applyBorder="1" applyProtection="1">
      <protection locked="0"/>
    </xf>
    <xf numFmtId="0" fontId="12" fillId="7" borderId="0" xfId="1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37" xfId="0" applyFill="1" applyBorder="1" applyProtection="1"/>
    <xf numFmtId="0" fontId="0" fillId="0" borderId="5" xfId="0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</xf>
    <xf numFmtId="0" fontId="0" fillId="0" borderId="12" xfId="0" applyFill="1" applyBorder="1" applyProtection="1">
      <protection locked="0"/>
    </xf>
    <xf numFmtId="0" fontId="0" fillId="0" borderId="7" xfId="0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1" fontId="8" fillId="0" borderId="7" xfId="0" applyNumberFormat="1" applyFont="1" applyFill="1" applyBorder="1" applyAlignment="1" applyProtection="1">
      <alignment horizontal="center" vertical="center" wrapText="1"/>
    </xf>
    <xf numFmtId="41" fontId="8" fillId="0" borderId="7" xfId="0" applyNumberFormat="1" applyFont="1" applyFill="1" applyBorder="1" applyAlignment="1" applyProtection="1">
      <alignment horizontal="center" vertical="center" wrapText="1"/>
    </xf>
    <xf numFmtId="41" fontId="8" fillId="0" borderId="27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wrapText="1"/>
      <protection locked="0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41" fontId="8" fillId="0" borderId="14" xfId="0" applyNumberFormat="1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3" fontId="8" fillId="0" borderId="17" xfId="0" applyNumberFormat="1" applyFont="1" applyFill="1" applyBorder="1" applyAlignment="1" applyProtection="1">
      <alignment horizontal="center" vertical="center" wrapText="1"/>
    </xf>
    <xf numFmtId="3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64" fontId="8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41" fontId="8" fillId="0" borderId="28" xfId="0" applyNumberFormat="1" applyFont="1" applyFill="1" applyBorder="1" applyAlignment="1" applyProtection="1">
      <alignment horizontal="center" vertical="center" wrapText="1"/>
    </xf>
    <xf numFmtId="0" fontId="0" fillId="8" borderId="32" xfId="0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wrapText="1"/>
    </xf>
    <xf numFmtId="0" fontId="0" fillId="2" borderId="12" xfId="0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5" xfId="0" applyFill="1" applyBorder="1" applyProtection="1"/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right"/>
      <protection locked="0"/>
    </xf>
    <xf numFmtId="169" fontId="13" fillId="0" borderId="36" xfId="5" applyNumberFormat="1" applyFont="1" applyFill="1" applyBorder="1"/>
    <xf numFmtId="41" fontId="8" fillId="0" borderId="17" xfId="0" applyNumberFormat="1" applyFont="1" applyFill="1" applyBorder="1" applyAlignment="1" applyProtection="1">
      <alignment horizontal="center" vertical="center" wrapText="1"/>
    </xf>
    <xf numFmtId="41" fontId="8" fillId="0" borderId="18" xfId="0" applyNumberFormat="1" applyFont="1" applyFill="1" applyBorder="1" applyAlignment="1" applyProtection="1">
      <alignment horizontal="center" vertical="center" wrapText="1"/>
    </xf>
    <xf numFmtId="41" fontId="8" fillId="0" borderId="12" xfId="0" applyNumberFormat="1" applyFont="1" applyFill="1" applyBorder="1" applyAlignment="1" applyProtection="1">
      <alignment horizontal="center" vertical="center" wrapText="1"/>
    </xf>
    <xf numFmtId="41" fontId="8" fillId="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25" fillId="0" borderId="0" xfId="0" applyFont="1" applyFill="1"/>
    <xf numFmtId="0" fontId="10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8" fillId="0" borderId="0" xfId="0" applyFont="1" applyFill="1" applyProtection="1">
      <protection locked="0"/>
    </xf>
    <xf numFmtId="0" fontId="8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25" fillId="4" borderId="50" xfId="0" applyFont="1" applyFill="1" applyBorder="1" applyAlignment="1" applyProtection="1">
      <alignment horizontal="center" vertical="center" wrapText="1"/>
    </xf>
    <xf numFmtId="0" fontId="25" fillId="4" borderId="52" xfId="0" applyFont="1" applyFill="1" applyBorder="1" applyAlignment="1" applyProtection="1">
      <alignment horizontal="center" vertical="center" wrapText="1"/>
    </xf>
    <xf numFmtId="0" fontId="8" fillId="4" borderId="5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1" fontId="10" fillId="0" borderId="17" xfId="0" applyNumberFormat="1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Protection="1">
      <protection locked="0"/>
    </xf>
    <xf numFmtId="0" fontId="10" fillId="4" borderId="52" xfId="0" applyFont="1" applyFill="1" applyBorder="1" applyAlignment="1" applyProtection="1">
      <alignment horizontal="left" vertical="center" wrapText="1"/>
    </xf>
    <xf numFmtId="0" fontId="10" fillId="4" borderId="53" xfId="0" applyFont="1" applyFill="1" applyBorder="1" applyAlignment="1" applyProtection="1">
      <alignment horizontal="left" vertical="center" wrapText="1"/>
    </xf>
    <xf numFmtId="0" fontId="23" fillId="8" borderId="46" xfId="7" applyFont="1" applyFill="1" applyBorder="1" applyProtection="1"/>
    <xf numFmtId="169" fontId="23" fillId="8" borderId="42" xfId="5" applyNumberFormat="1" applyFont="1" applyFill="1" applyBorder="1" applyAlignment="1" applyProtection="1">
      <alignment horizontal="center"/>
    </xf>
    <xf numFmtId="169" fontId="23" fillId="8" borderId="47" xfId="5" applyNumberFormat="1" applyFont="1" applyFill="1" applyBorder="1" applyAlignment="1" applyProtection="1">
      <alignment horizontal="center"/>
    </xf>
    <xf numFmtId="169" fontId="22" fillId="7" borderId="7" xfId="6" applyNumberFormat="1" applyFont="1" applyFill="1" applyBorder="1" applyAlignment="1" applyProtection="1">
      <alignment horizontal="center"/>
      <protection locked="0"/>
    </xf>
    <xf numFmtId="169" fontId="26" fillId="7" borderId="7" xfId="6" applyNumberFormat="1" applyFont="1" applyFill="1" applyBorder="1" applyAlignment="1" applyProtection="1">
      <alignment horizontal="right"/>
      <protection locked="0"/>
    </xf>
    <xf numFmtId="169" fontId="25" fillId="7" borderId="7" xfId="6" applyNumberFormat="1" applyFont="1" applyFill="1" applyBorder="1" applyAlignment="1" applyProtection="1">
      <alignment horizontal="right"/>
      <protection locked="0"/>
    </xf>
    <xf numFmtId="169" fontId="22" fillId="0" borderId="7" xfId="6" applyNumberFormat="1" applyFont="1" applyFill="1" applyBorder="1" applyAlignment="1" applyProtection="1">
      <alignment horizontal="center"/>
    </xf>
    <xf numFmtId="169" fontId="31" fillId="0" borderId="19" xfId="6" applyNumberFormat="1" applyFont="1" applyFill="1" applyBorder="1" applyAlignment="1" applyProtection="1">
      <alignment horizontal="center"/>
    </xf>
    <xf numFmtId="169" fontId="26" fillId="0" borderId="7" xfId="6" applyNumberFormat="1" applyFont="1" applyFill="1" applyBorder="1" applyAlignment="1" applyProtection="1">
      <alignment horizontal="right"/>
    </xf>
    <xf numFmtId="170" fontId="23" fillId="5" borderId="17" xfId="7" applyNumberFormat="1" applyFont="1" applyFill="1" applyBorder="1" applyAlignment="1" applyProtection="1">
      <alignment vertical="center" wrapText="1"/>
    </xf>
    <xf numFmtId="170" fontId="23" fillId="5" borderId="7" xfId="6" applyNumberFormat="1" applyFont="1" applyFill="1" applyBorder="1" applyAlignment="1" applyProtection="1"/>
    <xf numFmtId="0" fontId="23" fillId="4" borderId="41" xfId="7" applyFont="1" applyFill="1" applyBorder="1" applyAlignment="1" applyProtection="1">
      <alignment horizontal="center"/>
    </xf>
    <xf numFmtId="0" fontId="23" fillId="4" borderId="42" xfId="7" applyFont="1" applyFill="1" applyBorder="1" applyAlignment="1" applyProtection="1">
      <alignment horizontal="center" vertical="center" wrapText="1"/>
    </xf>
    <xf numFmtId="0" fontId="23" fillId="4" borderId="38" xfId="7" applyFont="1" applyFill="1" applyBorder="1" applyAlignment="1" applyProtection="1">
      <alignment horizontal="center" vertical="center" wrapText="1"/>
    </xf>
    <xf numFmtId="0" fontId="12" fillId="7" borderId="48" xfId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2" fillId="9" borderId="0" xfId="1" applyFill="1" applyAlignment="1">
      <alignment horizontal="center" vertical="center"/>
    </xf>
    <xf numFmtId="4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" fontId="10" fillId="0" borderId="0" xfId="0" applyNumberFormat="1" applyFont="1" applyFill="1" applyAlignment="1" applyProtection="1">
      <alignment vertical="center" wrapText="1"/>
    </xf>
    <xf numFmtId="0" fontId="20" fillId="0" borderId="0" xfId="0" applyFont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Protection="1"/>
    <xf numFmtId="0" fontId="25" fillId="0" borderId="7" xfId="0" applyFont="1" applyFill="1" applyBorder="1" applyProtection="1"/>
    <xf numFmtId="41" fontId="8" fillId="0" borderId="0" xfId="0" applyNumberFormat="1" applyFont="1" applyFill="1" applyAlignment="1" applyProtection="1">
      <alignment horizontal="right" wrapText="1"/>
    </xf>
    <xf numFmtId="3" fontId="8" fillId="0" borderId="0" xfId="0" applyNumberFormat="1" applyFont="1" applyFill="1" applyAlignment="1" applyProtection="1">
      <alignment horizontal="right" wrapText="1"/>
    </xf>
    <xf numFmtId="0" fontId="8" fillId="0" borderId="0" xfId="0" applyFont="1" applyFill="1" applyAlignment="1" applyProtection="1">
      <alignment horizontal="right" wrapText="1"/>
    </xf>
    <xf numFmtId="3" fontId="10" fillId="0" borderId="0" xfId="0" applyNumberFormat="1" applyFont="1" applyAlignment="1" applyProtection="1">
      <alignment horizontal="center"/>
    </xf>
    <xf numFmtId="168" fontId="10" fillId="0" borderId="0" xfId="0" applyNumberFormat="1" applyFont="1" applyAlignment="1" applyProtection="1">
      <alignment horizontal="center"/>
    </xf>
    <xf numFmtId="2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41" fontId="10" fillId="0" borderId="0" xfId="0" applyNumberFormat="1" applyFont="1" applyAlignment="1" applyProtection="1">
      <alignment horizontal="center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38" fillId="10" borderId="12" xfId="0" applyFont="1" applyFill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41" fontId="8" fillId="0" borderId="58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41" fontId="8" fillId="0" borderId="10" xfId="0" applyNumberFormat="1" applyFont="1" applyFill="1" applyBorder="1" applyAlignment="1" applyProtection="1">
      <alignment horizontal="center" vertical="center" wrapText="1"/>
    </xf>
    <xf numFmtId="172" fontId="30" fillId="0" borderId="14" xfId="4" applyNumberFormat="1" applyFont="1" applyFill="1" applyBorder="1" applyAlignment="1" applyProtection="1">
      <alignment horizontal="left" wrapText="1"/>
    </xf>
    <xf numFmtId="169" fontId="22" fillId="0" borderId="14" xfId="6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</xf>
    <xf numFmtId="3" fontId="10" fillId="0" borderId="22" xfId="0" applyNumberFormat="1" applyFont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left" vertical="center" wrapText="1"/>
    </xf>
    <xf numFmtId="41" fontId="10" fillId="0" borderId="0" xfId="0" applyNumberFormat="1" applyFont="1" applyFill="1" applyAlignment="1" applyProtection="1">
      <alignment horizontal="right" wrapText="1"/>
    </xf>
    <xf numFmtId="0" fontId="25" fillId="4" borderId="5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vertical="center" wrapText="1"/>
    </xf>
    <xf numFmtId="41" fontId="8" fillId="0" borderId="10" xfId="0" applyNumberFormat="1" applyFont="1" applyBorder="1" applyAlignment="1" applyProtection="1">
      <alignment horizontal="center" vertical="center" wrapText="1"/>
    </xf>
    <xf numFmtId="41" fontId="8" fillId="0" borderId="12" xfId="0" applyNumberFormat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justify" vertical="center" wrapText="1"/>
    </xf>
    <xf numFmtId="3" fontId="8" fillId="0" borderId="14" xfId="0" applyNumberFormat="1" applyFont="1" applyBorder="1" applyAlignment="1" applyProtection="1">
      <alignment vertical="center" wrapText="1"/>
    </xf>
    <xf numFmtId="0" fontId="25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justify" vertical="center" wrapText="1"/>
    </xf>
    <xf numFmtId="0" fontId="20" fillId="0" borderId="0" xfId="0" applyFont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25" fillId="0" borderId="65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Protection="1">
      <protection locked="0"/>
    </xf>
    <xf numFmtId="3" fontId="10" fillId="0" borderId="7" xfId="0" applyNumberFormat="1" applyFont="1" applyBorder="1" applyAlignment="1" applyProtection="1">
      <alignment horizontal="center" vertical="center" wrapText="1"/>
    </xf>
    <xf numFmtId="41" fontId="10" fillId="0" borderId="14" xfId="0" applyNumberFormat="1" applyFont="1" applyBorder="1" applyAlignment="1" applyProtection="1">
      <alignment horizontal="center" vertical="center" wrapText="1"/>
    </xf>
    <xf numFmtId="41" fontId="8" fillId="0" borderId="20" xfId="0" applyNumberFormat="1" applyFont="1" applyBorder="1" applyAlignment="1" applyProtection="1">
      <alignment horizontal="right" vertical="center" wrapText="1"/>
    </xf>
    <xf numFmtId="3" fontId="8" fillId="0" borderId="12" xfId="0" applyNumberFormat="1" applyFont="1" applyBorder="1" applyAlignment="1" applyProtection="1">
      <alignment horizontal="right" vertical="center" wrapText="1"/>
    </xf>
    <xf numFmtId="41" fontId="8" fillId="0" borderId="15" xfId="0" applyNumberFormat="1" applyFont="1" applyBorder="1" applyAlignment="1" applyProtection="1">
      <alignment horizontal="right" vertical="center" wrapText="1"/>
    </xf>
    <xf numFmtId="0" fontId="12" fillId="0" borderId="0" xfId="1" applyFont="1"/>
    <xf numFmtId="0" fontId="0" fillId="8" borderId="5" xfId="0" applyFill="1" applyBorder="1" applyAlignment="1" applyProtection="1">
      <alignment horizontal="center" vertical="center" wrapText="1"/>
    </xf>
    <xf numFmtId="0" fontId="0" fillId="0" borderId="7" xfId="0" applyBorder="1"/>
    <xf numFmtId="0" fontId="42" fillId="0" borderId="9" xfId="0" applyFont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8" xfId="0" applyBorder="1" applyAlignment="1">
      <alignment horizontal="center" vertical="center"/>
    </xf>
    <xf numFmtId="0" fontId="0" fillId="2" borderId="38" xfId="0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3" xfId="0" applyBorder="1" applyAlignment="1">
      <alignment horizontal="right" vertical="top" wrapText="1"/>
    </xf>
    <xf numFmtId="164" fontId="0" fillId="0" borderId="9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73" fontId="0" fillId="0" borderId="9" xfId="0" applyNumberFormat="1" applyBorder="1" applyAlignment="1">
      <alignment horizontal="center" vertical="center" wrapText="1"/>
    </xf>
    <xf numFmtId="173" fontId="0" fillId="2" borderId="9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4" fontId="0" fillId="0" borderId="14" xfId="0" applyNumberFormat="1" applyBorder="1" applyAlignment="1">
      <alignment horizontal="center" vertical="center" wrapText="1"/>
    </xf>
    <xf numFmtId="174" fontId="0" fillId="2" borderId="14" xfId="0" applyNumberFormat="1" applyFill="1" applyBorder="1" applyAlignment="1">
      <alignment horizontal="center" vertical="center" wrapText="1"/>
    </xf>
    <xf numFmtId="173" fontId="43" fillId="2" borderId="9" xfId="0" applyNumberFormat="1" applyFont="1" applyFill="1" applyBorder="1" applyAlignment="1">
      <alignment horizontal="center" vertical="center" wrapText="1"/>
    </xf>
    <xf numFmtId="41" fontId="0" fillId="2" borderId="7" xfId="0" applyNumberFormat="1" applyFill="1" applyBorder="1" applyAlignment="1">
      <alignment vertical="center" wrapText="1"/>
    </xf>
    <xf numFmtId="41" fontId="10" fillId="0" borderId="17" xfId="0" applyNumberFormat="1" applyFont="1" applyBorder="1" applyAlignment="1" applyProtection="1">
      <alignment wrapText="1"/>
    </xf>
    <xf numFmtId="169" fontId="26" fillId="0" borderId="7" xfId="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/>
    </xf>
    <xf numFmtId="41" fontId="10" fillId="0" borderId="0" xfId="0" applyNumberFormat="1" applyFont="1" applyAlignment="1" applyProtection="1">
      <alignment vertical="center" wrapText="1"/>
    </xf>
    <xf numFmtId="0" fontId="9" fillId="0" borderId="0" xfId="0" applyFont="1" applyFill="1" applyAlignment="1" applyProtection="1">
      <alignment vertical="top" wrapText="1"/>
      <protection locked="0"/>
    </xf>
    <xf numFmtId="2" fontId="9" fillId="0" borderId="0" xfId="0" applyNumberFormat="1" applyFont="1" applyFill="1" applyAlignment="1" applyProtection="1">
      <alignment vertical="top" wrapText="1"/>
      <protection locked="0"/>
    </xf>
    <xf numFmtId="2" fontId="9" fillId="0" borderId="0" xfId="0" applyNumberFormat="1" applyFont="1" applyAlignment="1" applyProtection="1">
      <alignment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right" vertical="center" wrapText="1"/>
    </xf>
    <xf numFmtId="0" fontId="46" fillId="0" borderId="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wrapText="1"/>
    </xf>
    <xf numFmtId="0" fontId="5" fillId="2" borderId="7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0" fontId="0" fillId="11" borderId="7" xfId="0" applyFill="1" applyBorder="1" applyAlignment="1">
      <alignment horizontal="justify" vertical="center" wrapText="1"/>
    </xf>
    <xf numFmtId="0" fontId="25" fillId="4" borderId="48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left" vertical="center" wrapText="1"/>
    </xf>
    <xf numFmtId="0" fontId="20" fillId="7" borderId="11" xfId="0" applyFont="1" applyFill="1" applyBorder="1" applyAlignment="1" applyProtection="1">
      <alignment horizontal="left" vertical="center" wrapText="1"/>
    </xf>
    <xf numFmtId="0" fontId="20" fillId="7" borderId="13" xfId="0" applyFont="1" applyFill="1" applyBorder="1" applyAlignment="1" applyProtection="1">
      <alignment horizontal="left" vertical="center" wrapText="1"/>
    </xf>
    <xf numFmtId="0" fontId="10" fillId="7" borderId="9" xfId="0" applyFont="1" applyFill="1" applyBorder="1" applyAlignment="1" applyProtection="1">
      <alignment horizontal="left" vertical="center" wrapText="1"/>
    </xf>
    <xf numFmtId="0" fontId="10" fillId="7" borderId="10" xfId="0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0" fontId="10" fillId="7" borderId="12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0" fontId="10" fillId="7" borderId="15" xfId="0" applyFont="1" applyFill="1" applyBorder="1" applyAlignment="1" applyProtection="1">
      <alignment horizontal="left" vertical="center" wrapText="1"/>
    </xf>
    <xf numFmtId="164" fontId="8" fillId="0" borderId="17" xfId="0" applyNumberFormat="1" applyFont="1" applyBorder="1" applyAlignment="1" applyProtection="1">
      <alignment horizontal="center" vertical="center" wrapText="1"/>
    </xf>
    <xf numFmtId="164" fontId="8" fillId="0" borderId="18" xfId="0" applyNumberFormat="1" applyFont="1" applyBorder="1" applyAlignment="1" applyProtection="1">
      <alignment horizontal="center" vertical="center" wrapText="1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1" applyAlignment="1">
      <alignment horizontal="right" vertical="center"/>
    </xf>
    <xf numFmtId="0" fontId="12" fillId="0" borderId="0" xfId="1" applyFont="1" applyAlignment="1">
      <alignment horizontal="right"/>
    </xf>
    <xf numFmtId="0" fontId="0" fillId="8" borderId="1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2" borderId="38" xfId="0" applyFill="1" applyBorder="1" applyAlignment="1">
      <alignment horizontal="center" vertical="top"/>
    </xf>
    <xf numFmtId="0" fontId="0" fillId="2" borderId="58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5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1" fillId="9" borderId="0" xfId="0" applyFont="1" applyFill="1" applyAlignment="1">
      <alignment horizontal="center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26" xfId="0" applyFill="1" applyBorder="1" applyAlignment="1" applyProtection="1">
      <alignment horizontal="center" vertical="center" wrapText="1"/>
    </xf>
    <xf numFmtId="0" fontId="0" fillId="8" borderId="37" xfId="0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25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center" vertical="top" wrapText="1"/>
    </xf>
    <xf numFmtId="0" fontId="8" fillId="0" borderId="57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0" fillId="8" borderId="24" xfId="0" applyFill="1" applyBorder="1" applyAlignment="1" applyProtection="1">
      <alignment horizontal="center" vertical="center"/>
    </xf>
    <xf numFmtId="0" fontId="0" fillId="8" borderId="24" xfId="0" applyFill="1" applyBorder="1" applyAlignment="1" applyProtection="1">
      <alignment horizontal="center" vertical="center" wrapText="1"/>
    </xf>
    <xf numFmtId="0" fontId="0" fillId="8" borderId="33" xfId="0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right"/>
    </xf>
    <xf numFmtId="0" fontId="9" fillId="0" borderId="35" xfId="0" applyFont="1" applyFill="1" applyBorder="1" applyAlignment="1" applyProtection="1">
      <alignment horizontal="right"/>
    </xf>
    <xf numFmtId="0" fontId="9" fillId="0" borderId="37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0" fillId="0" borderId="30" xfId="0" applyFill="1" applyBorder="1" applyAlignment="1" applyProtection="1">
      <alignment horizontal="center"/>
    </xf>
    <xf numFmtId="0" fontId="20" fillId="7" borderId="54" xfId="0" applyFont="1" applyFill="1" applyBorder="1" applyAlignment="1" applyProtection="1">
      <alignment horizontal="center" wrapText="1"/>
      <protection locked="0"/>
    </xf>
    <xf numFmtId="0" fontId="20" fillId="7" borderId="34" xfId="0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164" fontId="10" fillId="7" borderId="14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0" fontId="10" fillId="4" borderId="66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60" xfId="0" applyFont="1" applyFill="1" applyBorder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justify" vertical="center" wrapText="1"/>
    </xf>
    <xf numFmtId="0" fontId="20" fillId="0" borderId="35" xfId="0" applyFont="1" applyBorder="1" applyAlignment="1" applyProtection="1">
      <alignment horizontal="left" vertical="center" wrapText="1"/>
    </xf>
    <xf numFmtId="0" fontId="44" fillId="4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30" xfId="0" applyFont="1" applyBorder="1" applyAlignment="1" applyProtection="1">
      <alignment horizontal="center" vertical="center" wrapText="1"/>
    </xf>
    <xf numFmtId="0" fontId="37" fillId="0" borderId="35" xfId="0" applyFont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justify" vertical="center" wrapText="1"/>
    </xf>
    <xf numFmtId="0" fontId="10" fillId="0" borderId="35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left" vertical="center" wrapText="1"/>
    </xf>
    <xf numFmtId="0" fontId="8" fillId="0" borderId="62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 wrapText="1"/>
    </xf>
    <xf numFmtId="164" fontId="20" fillId="0" borderId="6" xfId="0" applyNumberFormat="1" applyFont="1" applyBorder="1" applyAlignment="1" applyProtection="1">
      <alignment horizontal="center" vertical="center" wrapText="1"/>
    </xf>
    <xf numFmtId="164" fontId="20" fillId="0" borderId="2" xfId="0" applyNumberFormat="1" applyFont="1" applyBorder="1" applyAlignment="1" applyProtection="1">
      <alignment horizontal="center" vertical="center" wrapText="1"/>
    </xf>
    <xf numFmtId="164" fontId="10" fillId="7" borderId="7" xfId="0" applyNumberFormat="1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left" vertical="top" wrapText="1"/>
      <protection locked="0"/>
    </xf>
    <xf numFmtId="0" fontId="20" fillId="7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5" fillId="4" borderId="6" xfId="0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164" fontId="10" fillId="7" borderId="9" xfId="0" applyNumberFormat="1" applyFont="1" applyFill="1" applyBorder="1" applyAlignment="1" applyProtection="1">
      <alignment horizontal="center" vertical="center" wrapText="1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9" fillId="0" borderId="0" xfId="7" applyFont="1" applyAlignment="1" applyProtection="1">
      <alignment horizontal="center"/>
    </xf>
    <xf numFmtId="0" fontId="20" fillId="0" borderId="0" xfId="0" applyFont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0" fontId="25" fillId="4" borderId="49" xfId="0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wrapText="1"/>
    </xf>
    <xf numFmtId="0" fontId="20" fillId="0" borderId="30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25" fillId="4" borderId="51" xfId="0" applyFont="1" applyFill="1" applyBorder="1" applyAlignment="1" applyProtection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</xf>
    <xf numFmtId="0" fontId="25" fillId="4" borderId="52" xfId="0" applyFont="1" applyFill="1" applyBorder="1" applyAlignment="1" applyProtection="1">
      <alignment horizontal="center" vertical="center" wrapText="1"/>
    </xf>
    <xf numFmtId="0" fontId="25" fillId="4" borderId="66" xfId="0" applyFont="1" applyFill="1" applyBorder="1" applyAlignment="1" applyProtection="1">
      <alignment horizontal="center" vertical="center" wrapText="1"/>
    </xf>
    <xf numFmtId="0" fontId="25" fillId="4" borderId="54" xfId="0" applyFont="1" applyFill="1" applyBorder="1" applyAlignment="1" applyProtection="1">
      <alignment horizontal="center" vertical="center" wrapText="1"/>
    </xf>
    <xf numFmtId="0" fontId="25" fillId="4" borderId="67" xfId="0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 wrapText="1"/>
    </xf>
    <xf numFmtId="0" fontId="25" fillId="4" borderId="53" xfId="0" applyFont="1" applyFill="1" applyBorder="1" applyAlignment="1" applyProtection="1">
      <alignment horizontal="center" vertical="center" wrapText="1"/>
    </xf>
    <xf numFmtId="0" fontId="28" fillId="0" borderId="0" xfId="7" applyFont="1" applyFill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 vertical="center" wrapText="1"/>
    </xf>
    <xf numFmtId="0" fontId="23" fillId="0" borderId="11" xfId="7" applyFont="1" applyFill="1" applyBorder="1" applyAlignment="1" applyProtection="1">
      <alignment horizontal="center" vertical="center"/>
    </xf>
    <xf numFmtId="0" fontId="23" fillId="0" borderId="13" xfId="7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23" fillId="0" borderId="0" xfId="7" applyFont="1" applyAlignment="1" applyProtection="1">
      <alignment horizontal="right"/>
    </xf>
    <xf numFmtId="0" fontId="23" fillId="0" borderId="0" xfId="7" applyFont="1" applyBorder="1" applyAlignment="1" applyProtection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/>
    </xf>
    <xf numFmtId="0" fontId="21" fillId="0" borderId="55" xfId="0" applyFont="1" applyBorder="1" applyAlignment="1" applyProtection="1">
      <alignment horizontal="center"/>
    </xf>
    <xf numFmtId="0" fontId="20" fillId="7" borderId="0" xfId="0" applyFont="1" applyFill="1" applyAlignment="1" applyProtection="1">
      <alignment horizontal="justify" vertical="top" wrapTex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left" wrapText="1"/>
    </xf>
    <xf numFmtId="0" fontId="10" fillId="7" borderId="0" xfId="0" applyFont="1" applyFill="1" applyBorder="1" applyAlignment="1" applyProtection="1">
      <alignment horizontal="justify" vertical="top" wrapText="1"/>
      <protection locked="0"/>
    </xf>
    <xf numFmtId="0" fontId="10" fillId="7" borderId="3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1" fillId="7" borderId="0" xfId="0" applyFont="1" applyFill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right" vertical="center"/>
    </xf>
    <xf numFmtId="0" fontId="10" fillId="0" borderId="29" xfId="0" applyFont="1" applyBorder="1" applyAlignment="1" applyProtection="1">
      <alignment horizontal="right" vertical="center"/>
    </xf>
    <xf numFmtId="0" fontId="10" fillId="7" borderId="0" xfId="0" applyFont="1" applyFill="1" applyAlignment="1" applyProtection="1">
      <alignment horizontal="justify" vertical="top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4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justify" vertical="center" wrapText="1"/>
    </xf>
    <xf numFmtId="167" fontId="25" fillId="0" borderId="59" xfId="6" applyFont="1" applyBorder="1" applyAlignment="1" applyProtection="1">
      <alignment horizontal="center"/>
      <protection locked="0"/>
    </xf>
    <xf numFmtId="167" fontId="25" fillId="0" borderId="60" xfId="6" applyFont="1" applyBorder="1" applyAlignment="1" applyProtection="1">
      <alignment horizontal="center"/>
      <protection locked="0"/>
    </xf>
    <xf numFmtId="167" fontId="25" fillId="0" borderId="61" xfId="6" applyFont="1" applyBorder="1" applyAlignment="1" applyProtection="1">
      <alignment horizontal="center"/>
      <protection locked="0"/>
    </xf>
    <xf numFmtId="167" fontId="25" fillId="0" borderId="62" xfId="6" applyFont="1" applyBorder="1" applyAlignment="1" applyProtection="1">
      <alignment horizontal="center"/>
      <protection locked="0"/>
    </xf>
    <xf numFmtId="167" fontId="25" fillId="0" borderId="63" xfId="0" applyNumberFormat="1" applyFont="1" applyBorder="1" applyAlignment="1" applyProtection="1">
      <alignment horizontal="center"/>
      <protection locked="0"/>
    </xf>
    <xf numFmtId="167" fontId="25" fillId="0" borderId="64" xfId="0" applyNumberFormat="1" applyFont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51" xfId="0" applyFont="1" applyFill="1" applyBorder="1" applyAlignment="1" applyProtection="1">
      <alignment horizontal="center" vertical="center" wrapText="1"/>
    </xf>
    <xf numFmtId="0" fontId="10" fillId="4" borderId="5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Currency" xfId="3"/>
    <cellStyle name="Excel Built-in Normal 2" xfId="4"/>
    <cellStyle name="Обычный" xfId="0" builtinId="0"/>
    <cellStyle name="Обычный 2" xfId="1"/>
    <cellStyle name="Обычный 2 2" xfId="7"/>
    <cellStyle name="Обычный 3" xfId="8"/>
    <cellStyle name="Процентный 2" xfId="2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lineChart>
        <c:grouping val="standard"/>
        <c:ser>
          <c:idx val="0"/>
          <c:order val="0"/>
          <c:tx>
            <c:strRef>
              <c:f>'Первичный лист '!$A$6</c:f>
              <c:strCache>
                <c:ptCount val="1"/>
                <c:pt idx="0">
                  <c:v>индекс роста заработной платы по проекту</c:v>
                </c:pt>
              </c:strCache>
            </c:strRef>
          </c:tx>
          <c:cat>
            <c:numRef>
              <c:f>'Первичный лист '!$B$5:$K$5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'Первичный лист '!$B$6:$K$6</c:f>
              <c:numCache>
                <c:formatCode>0.0%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0.03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4-47BD-B3EB-4EB4C34B2F70}"/>
            </c:ext>
          </c:extLst>
        </c:ser>
        <c:ser>
          <c:idx val="1"/>
          <c:order val="1"/>
          <c:tx>
            <c:strRef>
              <c:f>'Первичный лист '!$A$7</c:f>
              <c:strCache>
                <c:ptCount val="1"/>
                <c:pt idx="0">
                  <c:v>индексация цен на отпускную продукцию</c:v>
                </c:pt>
              </c:strCache>
            </c:strRef>
          </c:tx>
          <c:cat>
            <c:numRef>
              <c:f>'Первичный лист '!$B$5:$K$5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'Первичный лист '!$B$7:$K$7</c:f>
              <c:numCache>
                <c:formatCode>0.0%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4-47BD-B3EB-4EB4C34B2F70}"/>
            </c:ext>
          </c:extLst>
        </c:ser>
        <c:ser>
          <c:idx val="2"/>
          <c:order val="2"/>
          <c:tx>
            <c:strRef>
              <c:f>'Первичный лист '!$A$8</c:f>
              <c:strCache>
                <c:ptCount val="1"/>
                <c:pt idx="0">
                  <c:v>индексация цен на сырье </c:v>
                </c:pt>
              </c:strCache>
            </c:strRef>
          </c:tx>
          <c:cat>
            <c:numRef>
              <c:f>'Первичный лист '!$B$5:$K$5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'Первичный лист '!$B$8:$K$8</c:f>
              <c:numCache>
                <c:formatCode>0.0%</c:formatCode>
                <c:ptCount val="10"/>
                <c:pt idx="0">
                  <c:v>0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94-47BD-B3EB-4EB4C34B2F70}"/>
            </c:ext>
          </c:extLst>
        </c:ser>
        <c:dLbls/>
        <c:marker val="1"/>
        <c:axId val="64738048"/>
        <c:axId val="64739584"/>
      </c:lineChart>
      <c:catAx>
        <c:axId val="64738048"/>
        <c:scaling>
          <c:orientation val="minMax"/>
        </c:scaling>
        <c:axPos val="b"/>
        <c:numFmt formatCode="General" sourceLinked="1"/>
        <c:majorTickMark val="none"/>
        <c:tickLblPos val="nextTo"/>
        <c:crossAx val="64739584"/>
        <c:crosses val="autoZero"/>
        <c:auto val="1"/>
        <c:lblAlgn val="ctr"/>
        <c:lblOffset val="100"/>
      </c:catAx>
      <c:valAx>
        <c:axId val="6473958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64738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20</xdr:row>
      <xdr:rowOff>114300</xdr:rowOff>
    </xdr:from>
    <xdr:to>
      <xdr:col>7</xdr:col>
      <xdr:colOff>247650</xdr:colOff>
      <xdr:row>46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58315</xdr:colOff>
      <xdr:row>50</xdr:row>
      <xdr:rowOff>447091</xdr:rowOff>
    </xdr:from>
    <xdr:to>
      <xdr:col>13</xdr:col>
      <xdr:colOff>1273240</xdr:colOff>
      <xdr:row>50</xdr:row>
      <xdr:rowOff>447091</xdr:rowOff>
    </xdr:to>
    <xdr:cxnSp macro="">
      <xdr:nvCxnSpPr>
        <xdr:cNvPr id="3" name="Прямая со стрелкой 2"/>
        <xdr:cNvCxnSpPr/>
      </xdr:nvCxnSpPr>
      <xdr:spPr>
        <a:xfrm flipH="1">
          <a:off x="12392218" y="23015509"/>
          <a:ext cx="1214925" cy="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>
      <selection activeCell="B7" sqref="B7"/>
    </sheetView>
  </sheetViews>
  <sheetFormatPr defaultRowHeight="12.75"/>
  <cols>
    <col min="1" max="1" width="72.28515625" style="38" bestFit="1" customWidth="1"/>
    <col min="2" max="2" width="9.28515625" style="33" bestFit="1" customWidth="1"/>
    <col min="3" max="16384" width="9.140625" style="33"/>
  </cols>
  <sheetData>
    <row r="1" spans="1:12" ht="64.5" customHeight="1" thickBot="1">
      <c r="A1" s="406" t="s">
        <v>395</v>
      </c>
      <c r="B1" s="528" t="s">
        <v>509</v>
      </c>
      <c r="C1" s="528"/>
      <c r="D1" s="528"/>
      <c r="E1" s="528"/>
      <c r="F1" s="528"/>
      <c r="G1" s="528"/>
      <c r="H1" s="528"/>
      <c r="I1" s="528"/>
      <c r="J1" s="528"/>
      <c r="K1" s="404"/>
    </row>
    <row r="2" spans="1:12" ht="33.75" customHeight="1">
      <c r="A2" s="405" t="s">
        <v>396</v>
      </c>
      <c r="B2" s="32">
        <v>0.04</v>
      </c>
    </row>
    <row r="3" spans="1:12">
      <c r="A3" s="405" t="s">
        <v>397</v>
      </c>
      <c r="B3" s="32">
        <v>7.0000000000000007E-2</v>
      </c>
      <c r="C3" s="476" t="s">
        <v>442</v>
      </c>
    </row>
    <row r="4" spans="1:12">
      <c r="A4" s="31"/>
      <c r="B4" s="32"/>
      <c r="D4" s="34"/>
    </row>
    <row r="5" spans="1:12">
      <c r="A5" s="31"/>
      <c r="B5" s="35">
        <v>2019</v>
      </c>
      <c r="C5" s="35">
        <v>2020</v>
      </c>
      <c r="D5" s="35">
        <v>2021</v>
      </c>
      <c r="E5" s="35">
        <v>2022</v>
      </c>
      <c r="F5" s="35">
        <v>2023</v>
      </c>
      <c r="G5" s="35">
        <v>2024</v>
      </c>
      <c r="H5" s="35">
        <v>2025</v>
      </c>
      <c r="I5" s="35">
        <v>2026</v>
      </c>
      <c r="J5" s="35">
        <v>2027</v>
      </c>
      <c r="K5" s="35">
        <v>2028</v>
      </c>
    </row>
    <row r="6" spans="1:12">
      <c r="A6" s="31" t="s">
        <v>199</v>
      </c>
      <c r="B6" s="308">
        <v>0</v>
      </c>
      <c r="C6" s="308">
        <v>0.02</v>
      </c>
      <c r="D6" s="309">
        <v>1.4999999999999999E-2</v>
      </c>
      <c r="E6" s="308">
        <v>1.4999999999999999E-2</v>
      </c>
      <c r="F6" s="308">
        <v>1.4999999999999999E-2</v>
      </c>
      <c r="G6" s="308">
        <v>0.03</v>
      </c>
      <c r="H6" s="308">
        <v>0.04</v>
      </c>
      <c r="I6" s="308">
        <v>0.04</v>
      </c>
      <c r="J6" s="308">
        <v>0.04</v>
      </c>
      <c r="K6" s="308">
        <v>0.04</v>
      </c>
    </row>
    <row r="7" spans="1:12" ht="15">
      <c r="A7" s="31" t="s">
        <v>200</v>
      </c>
      <c r="B7" s="310">
        <v>0</v>
      </c>
      <c r="C7" s="310">
        <v>0.02</v>
      </c>
      <c r="D7" s="311">
        <v>0.03</v>
      </c>
      <c r="E7" s="310">
        <v>0.03</v>
      </c>
      <c r="F7" s="310">
        <v>0.03</v>
      </c>
      <c r="G7" s="310">
        <v>0.05</v>
      </c>
      <c r="H7" s="310">
        <v>0.05</v>
      </c>
      <c r="I7" s="310">
        <v>0.05</v>
      </c>
      <c r="J7" s="310">
        <v>0.05</v>
      </c>
      <c r="K7" s="310">
        <v>0.05</v>
      </c>
    </row>
    <row r="8" spans="1:12" ht="15">
      <c r="A8" s="31" t="s">
        <v>201</v>
      </c>
      <c r="B8" s="310">
        <v>0</v>
      </c>
      <c r="C8" s="310">
        <v>0.04</v>
      </c>
      <c r="D8" s="311">
        <v>0.05</v>
      </c>
      <c r="E8" s="311">
        <v>0.05</v>
      </c>
      <c r="F8" s="311">
        <v>0.05</v>
      </c>
      <c r="G8" s="311">
        <v>0.03</v>
      </c>
      <c r="H8" s="311">
        <v>0.03</v>
      </c>
      <c r="I8" s="311">
        <v>0.03</v>
      </c>
      <c r="J8" s="311">
        <v>0.03</v>
      </c>
      <c r="K8" s="311">
        <v>0.03</v>
      </c>
    </row>
    <row r="9" spans="1:12">
      <c r="A9" s="31" t="s">
        <v>202</v>
      </c>
    </row>
    <row r="10" spans="1:12">
      <c r="A10" s="31" t="s">
        <v>203</v>
      </c>
      <c r="B10" s="32">
        <v>2.1999999999999999E-2</v>
      </c>
    </row>
    <row r="11" spans="1:12">
      <c r="A11" s="31" t="s">
        <v>204</v>
      </c>
      <c r="B11" s="36">
        <v>0.2</v>
      </c>
    </row>
    <row r="12" spans="1:12">
      <c r="A12" s="31" t="s">
        <v>205</v>
      </c>
      <c r="B12" s="36">
        <v>0.2</v>
      </c>
    </row>
    <row r="13" spans="1:12">
      <c r="A13" s="31" t="s">
        <v>206</v>
      </c>
      <c r="B13" s="37">
        <f>30%+0.7%</f>
        <v>0.307</v>
      </c>
      <c r="C13" s="529" t="s">
        <v>469</v>
      </c>
      <c r="D13" s="529"/>
      <c r="E13" s="529"/>
      <c r="F13" s="529"/>
      <c r="G13" s="529"/>
      <c r="H13" s="529"/>
      <c r="I13" s="529"/>
      <c r="J13" s="529"/>
      <c r="K13" s="529"/>
      <c r="L13" s="32">
        <v>7.0000000000000001E-3</v>
      </c>
    </row>
    <row r="15" spans="1:12">
      <c r="A15" s="31" t="s">
        <v>207</v>
      </c>
      <c r="B15" s="312">
        <v>72</v>
      </c>
      <c r="C15" s="34" t="s">
        <v>208</v>
      </c>
    </row>
  </sheetData>
  <sheetProtection password="C298" sheet="1" objects="1" scenarios="1"/>
  <mergeCells count="2">
    <mergeCell ref="B1:J1"/>
    <mergeCell ref="C13:K13"/>
  </mergeCells>
  <pageMargins left="0.7" right="0.7" top="0.75" bottom="0.75" header="0.3" footer="0.3"/>
  <pageSetup paperSize="9" scale="5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98" zoomScaleNormal="98" workbookViewId="0">
      <selection activeCell="E2" sqref="E2:M2"/>
    </sheetView>
  </sheetViews>
  <sheetFormatPr defaultRowHeight="15"/>
  <cols>
    <col min="2" max="2" width="36.28515625" customWidth="1"/>
    <col min="3" max="13" width="12.7109375" style="26" customWidth="1"/>
    <col min="14" max="14" width="60.5703125" customWidth="1"/>
  </cols>
  <sheetData>
    <row r="1" spans="1:14" ht="20.25">
      <c r="A1" s="556" t="s">
        <v>118</v>
      </c>
      <c r="B1" s="557"/>
      <c r="C1" s="557"/>
      <c r="D1" s="557"/>
      <c r="E1" s="561"/>
      <c r="F1" s="561"/>
      <c r="G1" s="561"/>
      <c r="H1" s="561"/>
      <c r="I1" s="561"/>
      <c r="J1" s="561"/>
      <c r="K1" s="561"/>
      <c r="L1" s="561"/>
      <c r="M1" s="561"/>
      <c r="N1" s="313"/>
    </row>
    <row r="2" spans="1:14" ht="20.25">
      <c r="A2" s="558" t="s">
        <v>119</v>
      </c>
      <c r="B2" s="559"/>
      <c r="C2" s="559"/>
      <c r="D2" s="559"/>
      <c r="E2" s="562"/>
      <c r="F2" s="562"/>
      <c r="G2" s="562"/>
      <c r="H2" s="562"/>
      <c r="I2" s="562"/>
      <c r="J2" s="562"/>
      <c r="K2" s="562"/>
      <c r="L2" s="562"/>
      <c r="M2" s="562"/>
      <c r="N2" s="314"/>
    </row>
    <row r="3" spans="1:14" ht="37.5" customHeight="1">
      <c r="A3" s="563" t="s">
        <v>373</v>
      </c>
      <c r="B3" s="564"/>
      <c r="C3" s="564"/>
      <c r="D3" s="564"/>
      <c r="E3" s="562"/>
      <c r="F3" s="562"/>
      <c r="G3" s="562"/>
      <c r="H3" s="562"/>
      <c r="I3" s="562"/>
      <c r="J3" s="562"/>
      <c r="K3" s="562"/>
      <c r="L3" s="562"/>
      <c r="M3" s="562"/>
      <c r="N3" s="314"/>
    </row>
    <row r="4" spans="1:14" ht="24" customHeight="1">
      <c r="A4" s="315"/>
      <c r="B4" s="316" t="s">
        <v>217</v>
      </c>
      <c r="C4" s="358"/>
      <c r="D4" s="317"/>
      <c r="E4" s="318"/>
      <c r="F4" s="318"/>
      <c r="G4" s="318"/>
      <c r="H4" s="318"/>
      <c r="I4" s="318"/>
      <c r="J4" s="318"/>
      <c r="K4" s="318"/>
      <c r="L4" s="318"/>
      <c r="M4" s="318"/>
      <c r="N4" s="314"/>
    </row>
    <row r="5" spans="1:14" ht="12.75" customHeight="1" thickBot="1">
      <c r="A5" s="31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320" t="s">
        <v>117</v>
      </c>
    </row>
    <row r="6" spans="1:14" ht="29.25" customHeight="1" thickBot="1">
      <c r="A6" s="538" t="s">
        <v>0</v>
      </c>
      <c r="B6" s="538" t="s">
        <v>1</v>
      </c>
      <c r="C6" s="540" t="s">
        <v>2</v>
      </c>
      <c r="D6" s="541"/>
      <c r="E6" s="541"/>
      <c r="F6" s="541"/>
      <c r="G6" s="541"/>
      <c r="H6" s="541"/>
      <c r="I6" s="541"/>
      <c r="J6" s="541"/>
      <c r="K6" s="541"/>
      <c r="L6" s="542"/>
      <c r="M6" s="543" t="s">
        <v>3</v>
      </c>
      <c r="N6" s="530" t="s">
        <v>115</v>
      </c>
    </row>
    <row r="7" spans="1:14" ht="29.25" customHeight="1" thickBot="1">
      <c r="A7" s="554"/>
      <c r="B7" s="554"/>
      <c r="C7" s="351" t="s">
        <v>4</v>
      </c>
      <c r="D7" s="351" t="s">
        <v>5</v>
      </c>
      <c r="E7" s="351" t="s">
        <v>6</v>
      </c>
      <c r="F7" s="351" t="s">
        <v>7</v>
      </c>
      <c r="G7" s="351" t="s">
        <v>8</v>
      </c>
      <c r="H7" s="351" t="s">
        <v>9</v>
      </c>
      <c r="I7" s="351" t="s">
        <v>10</v>
      </c>
      <c r="J7" s="351" t="s">
        <v>11</v>
      </c>
      <c r="K7" s="351" t="s">
        <v>12</v>
      </c>
      <c r="L7" s="351" t="s">
        <v>13</v>
      </c>
      <c r="M7" s="555"/>
      <c r="N7" s="553"/>
    </row>
    <row r="8" spans="1:14" ht="56.25" customHeight="1">
      <c r="A8" s="549">
        <v>1</v>
      </c>
      <c r="B8" s="321" t="s">
        <v>15</v>
      </c>
      <c r="C8" s="322">
        <f>C10+C11</f>
        <v>0</v>
      </c>
      <c r="D8" s="322">
        <f>D10+D11</f>
        <v>0</v>
      </c>
      <c r="E8" s="322">
        <f>E10+E11</f>
        <v>0</v>
      </c>
      <c r="F8" s="322">
        <f t="shared" ref="F8:L8" si="0">F10+F11</f>
        <v>0</v>
      </c>
      <c r="G8" s="322">
        <f t="shared" si="0"/>
        <v>0</v>
      </c>
      <c r="H8" s="322">
        <f t="shared" si="0"/>
        <v>0</v>
      </c>
      <c r="I8" s="322">
        <f t="shared" si="0"/>
        <v>0</v>
      </c>
      <c r="J8" s="322">
        <f>J10+J11</f>
        <v>0</v>
      </c>
      <c r="K8" s="322">
        <f t="shared" si="0"/>
        <v>0</v>
      </c>
      <c r="L8" s="322">
        <f t="shared" si="0"/>
        <v>0</v>
      </c>
      <c r="M8" s="352">
        <f>L8</f>
        <v>0</v>
      </c>
      <c r="N8" s="323" t="s">
        <v>382</v>
      </c>
    </row>
    <row r="9" spans="1:14" ht="25.5" customHeight="1">
      <c r="A9" s="550"/>
      <c r="B9" s="548" t="s">
        <v>195</v>
      </c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324"/>
    </row>
    <row r="10" spans="1:14" ht="29.25" customHeight="1">
      <c r="A10" s="550"/>
      <c r="B10" s="325" t="s">
        <v>193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52">
        <f t="shared" ref="M10:M18" si="1">L10</f>
        <v>0</v>
      </c>
      <c r="N10" s="323" t="s">
        <v>382</v>
      </c>
    </row>
    <row r="11" spans="1:14" ht="29.25" customHeight="1">
      <c r="A11" s="550"/>
      <c r="B11" s="325" t="s">
        <v>210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52">
        <f t="shared" si="1"/>
        <v>0</v>
      </c>
      <c r="N11" s="323" t="s">
        <v>382</v>
      </c>
    </row>
    <row r="12" spans="1:14" ht="21" customHeight="1">
      <c r="A12" s="550"/>
      <c r="B12" s="426" t="s">
        <v>429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52">
        <f t="shared" si="1"/>
        <v>0</v>
      </c>
      <c r="N12" s="323" t="s">
        <v>382</v>
      </c>
    </row>
    <row r="13" spans="1:14" ht="18.75" customHeight="1">
      <c r="A13" s="550"/>
      <c r="B13" s="426" t="s">
        <v>211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52">
        <f t="shared" si="1"/>
        <v>0</v>
      </c>
      <c r="N13" s="323" t="s">
        <v>382</v>
      </c>
    </row>
    <row r="14" spans="1:14" ht="18" customHeight="1">
      <c r="A14" s="550"/>
      <c r="B14" s="426" t="s">
        <v>212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52">
        <f t="shared" si="1"/>
        <v>0</v>
      </c>
      <c r="N14" s="323" t="s">
        <v>382</v>
      </c>
    </row>
    <row r="15" spans="1:14" ht="18" customHeight="1">
      <c r="A15" s="550"/>
      <c r="B15" s="426" t="s">
        <v>213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52">
        <f t="shared" si="1"/>
        <v>0</v>
      </c>
      <c r="N15" s="323" t="s">
        <v>382</v>
      </c>
    </row>
    <row r="16" spans="1:14" ht="18" customHeight="1">
      <c r="A16" s="550"/>
      <c r="B16" s="426" t="s">
        <v>214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52">
        <f t="shared" si="1"/>
        <v>0</v>
      </c>
      <c r="N16" s="323" t="s">
        <v>382</v>
      </c>
    </row>
    <row r="17" spans="1:14" ht="18" customHeight="1">
      <c r="A17" s="550"/>
      <c r="B17" s="426" t="s">
        <v>215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52">
        <f t="shared" si="1"/>
        <v>0</v>
      </c>
      <c r="N17" s="323" t="s">
        <v>382</v>
      </c>
    </row>
    <row r="18" spans="1:14" ht="21.75" customHeight="1">
      <c r="A18" s="551"/>
      <c r="B18" s="426" t="s">
        <v>216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52">
        <f t="shared" si="1"/>
        <v>0</v>
      </c>
      <c r="N18" s="323" t="s">
        <v>382</v>
      </c>
    </row>
    <row r="19" spans="1:14" ht="56.25" customHeight="1">
      <c r="A19" s="327">
        <f>A8+1</f>
        <v>2</v>
      </c>
      <c r="B19" s="328" t="s">
        <v>209</v>
      </c>
      <c r="C19" s="346"/>
      <c r="D19" s="329"/>
      <c r="E19" s="329"/>
      <c r="F19" s="329"/>
      <c r="G19" s="329"/>
      <c r="H19" s="329"/>
      <c r="I19" s="329"/>
      <c r="J19" s="329"/>
      <c r="K19" s="329"/>
      <c r="L19" s="329"/>
      <c r="M19" s="333"/>
      <c r="N19" s="324"/>
    </row>
    <row r="20" spans="1:14" ht="19.5" customHeight="1">
      <c r="A20" s="552">
        <f t="shared" ref="A20:A35" si="2">A19+1</f>
        <v>3</v>
      </c>
      <c r="B20" s="545" t="s">
        <v>17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1"/>
      <c r="N20" s="332" t="s">
        <v>383</v>
      </c>
    </row>
    <row r="21" spans="1:14" ht="84.75" customHeight="1">
      <c r="A21" s="552"/>
      <c r="B21" s="546"/>
      <c r="C21" s="328" t="s">
        <v>18</v>
      </c>
      <c r="D21" s="328" t="s">
        <v>19</v>
      </c>
      <c r="E21" s="328" t="s">
        <v>19</v>
      </c>
      <c r="F21" s="328" t="s">
        <v>18</v>
      </c>
      <c r="G21" s="328" t="s">
        <v>18</v>
      </c>
      <c r="H21" s="328" t="s">
        <v>18</v>
      </c>
      <c r="I21" s="328" t="s">
        <v>18</v>
      </c>
      <c r="J21" s="328" t="s">
        <v>18</v>
      </c>
      <c r="K21" s="328" t="s">
        <v>18</v>
      </c>
      <c r="L21" s="328" t="s">
        <v>18</v>
      </c>
      <c r="M21" s="333" t="s">
        <v>18</v>
      </c>
      <c r="N21" s="334" t="s">
        <v>116</v>
      </c>
    </row>
    <row r="22" spans="1:14" ht="216" customHeight="1">
      <c r="A22" s="327">
        <v>4</v>
      </c>
      <c r="B22" s="5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31"/>
      <c r="N22" s="353" t="s">
        <v>385</v>
      </c>
    </row>
    <row r="23" spans="1:14" ht="60" customHeight="1">
      <c r="A23" s="327">
        <v>5</v>
      </c>
      <c r="B23" s="328" t="s">
        <v>21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35">
        <f>L23</f>
        <v>0</v>
      </c>
      <c r="N23" s="323" t="s">
        <v>382</v>
      </c>
    </row>
    <row r="24" spans="1:14" ht="29.25" customHeight="1">
      <c r="A24" s="327">
        <v>6</v>
      </c>
      <c r="B24" s="328" t="s">
        <v>23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5"/>
      <c r="N24" s="323" t="s">
        <v>382</v>
      </c>
    </row>
    <row r="25" spans="1:14" ht="43.5" customHeight="1">
      <c r="A25" s="327">
        <v>7</v>
      </c>
      <c r="B25" s="328" t="s">
        <v>25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35"/>
      <c r="N25" s="323" t="s">
        <v>382</v>
      </c>
    </row>
    <row r="26" spans="1:14" ht="43.5" customHeight="1">
      <c r="A26" s="327">
        <v>8</v>
      </c>
      <c r="B26" s="328" t="s">
        <v>379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35">
        <f>C26+D26+E26+F26+G26+H26+I26+J26+K26+L26</f>
        <v>0</v>
      </c>
      <c r="N26" s="354" t="s">
        <v>384</v>
      </c>
    </row>
    <row r="27" spans="1:14" ht="43.5" customHeight="1">
      <c r="A27" s="327">
        <v>9</v>
      </c>
      <c r="B27" s="328" t="s">
        <v>381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5"/>
      <c r="N27" s="355"/>
    </row>
    <row r="28" spans="1:14" ht="43.5" customHeight="1">
      <c r="A28" s="327">
        <v>10</v>
      </c>
      <c r="B28" s="328" t="s">
        <v>245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35"/>
      <c r="N28" s="355"/>
    </row>
    <row r="29" spans="1:14" ht="43.5" customHeight="1">
      <c r="A29" s="327">
        <v>11</v>
      </c>
      <c r="B29" s="328" t="s">
        <v>380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5"/>
      <c r="N29" s="355"/>
    </row>
    <row r="30" spans="1:14" ht="44.25" customHeight="1">
      <c r="A30" s="327">
        <v>12</v>
      </c>
      <c r="B30" s="328" t="s">
        <v>27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33">
        <v>0</v>
      </c>
      <c r="N30" s="355"/>
    </row>
    <row r="31" spans="1:14" ht="37.5" customHeight="1">
      <c r="A31" s="327">
        <f t="shared" si="2"/>
        <v>13</v>
      </c>
      <c r="B31" s="328" t="s">
        <v>29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33">
        <v>0</v>
      </c>
      <c r="N31" s="355"/>
    </row>
    <row r="32" spans="1:14" ht="40.5" customHeight="1">
      <c r="A32" s="327">
        <f t="shared" si="2"/>
        <v>14</v>
      </c>
      <c r="B32" s="328" t="s">
        <v>31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33">
        <f t="shared" ref="D32:M32" si="3">M33</f>
        <v>0</v>
      </c>
      <c r="N32" s="355"/>
    </row>
    <row r="33" spans="1:14" ht="35.25" customHeight="1">
      <c r="A33" s="327">
        <f t="shared" si="2"/>
        <v>15</v>
      </c>
      <c r="B33" s="328" t="s">
        <v>33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33">
        <v>0</v>
      </c>
      <c r="N33" s="355"/>
    </row>
    <row r="34" spans="1:14" ht="36.75" customHeight="1">
      <c r="A34" s="327">
        <f t="shared" si="2"/>
        <v>16</v>
      </c>
      <c r="B34" s="328" t="s">
        <v>398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407">
        <f>C34+D34+E34+F34+G34+H34+I34+J34+K34+L34</f>
        <v>0</v>
      </c>
      <c r="N34" s="427" t="s">
        <v>386</v>
      </c>
    </row>
    <row r="35" spans="1:14" ht="43.5" customHeight="1">
      <c r="A35" s="327">
        <f t="shared" si="2"/>
        <v>17</v>
      </c>
      <c r="B35" s="328" t="s">
        <v>112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31">
        <v>0</v>
      </c>
      <c r="N35" s="355"/>
    </row>
    <row r="36" spans="1:14" ht="39" customHeight="1" thickBot="1">
      <c r="A36" s="338">
        <v>18</v>
      </c>
      <c r="B36" s="344" t="s">
        <v>264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>
        <f t="shared" ref="M36" si="4">M34-(M34*M35)</f>
        <v>0</v>
      </c>
      <c r="N36" s="355"/>
    </row>
    <row r="37" spans="1:14" ht="31.5" hidden="1" customHeight="1">
      <c r="A37" s="340">
        <v>12</v>
      </c>
      <c r="B37" s="321" t="s">
        <v>189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>
        <f t="shared" ref="M37:M39" si="5">C37+D37+E37+F37+G37+H37+I37+J37+K37+L37</f>
        <v>0</v>
      </c>
      <c r="N37" s="355"/>
    </row>
    <row r="38" spans="1:14" ht="31.5" customHeight="1">
      <c r="A38" s="340">
        <v>19</v>
      </c>
      <c r="B38" s="321" t="s">
        <v>189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>
        <f t="shared" ref="D38:M38" si="6">IF(M37&lt;0,0,(M36-M39))</f>
        <v>0</v>
      </c>
      <c r="N38" s="355"/>
    </row>
    <row r="39" spans="1:14" ht="30" hidden="1" customHeight="1" thickBot="1">
      <c r="A39" s="338">
        <v>13</v>
      </c>
      <c r="B39" s="344" t="s">
        <v>190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342">
        <f t="shared" si="5"/>
        <v>0</v>
      </c>
      <c r="N39" s="355"/>
    </row>
    <row r="40" spans="1:14" ht="30" customHeight="1" thickBot="1">
      <c r="A40" s="338">
        <v>20</v>
      </c>
      <c r="B40" s="344" t="s">
        <v>190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>
        <f t="shared" ref="D40:M40" si="7">IF(M37&lt;0,0,M39)</f>
        <v>0</v>
      </c>
      <c r="N40" s="355"/>
    </row>
    <row r="41" spans="1:14" ht="43.5" customHeight="1">
      <c r="A41" s="327">
        <v>21</v>
      </c>
      <c r="B41" s="328" t="s">
        <v>113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31">
        <v>0</v>
      </c>
      <c r="N41" s="355"/>
    </row>
    <row r="42" spans="1:14" ht="43.5" customHeight="1" thickBot="1">
      <c r="A42" s="343">
        <v>22</v>
      </c>
      <c r="B42" s="344" t="s">
        <v>372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0">
        <f>C42+D42+E42+F42+G42+H42+I42+J42+K42+L42</f>
        <v>0</v>
      </c>
      <c r="N42" s="356"/>
    </row>
    <row r="43" spans="1:14" ht="29.25" customHeight="1"/>
    <row r="44" spans="1:14">
      <c r="A44" s="537" t="s">
        <v>443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</row>
    <row r="45" spans="1:14" ht="15.75" thickBot="1"/>
    <row r="46" spans="1:14" ht="29.25" customHeight="1" thickBot="1">
      <c r="A46" s="538" t="s">
        <v>0</v>
      </c>
      <c r="B46" s="538" t="s">
        <v>1</v>
      </c>
      <c r="C46" s="540" t="s">
        <v>2</v>
      </c>
      <c r="D46" s="541"/>
      <c r="E46" s="541"/>
      <c r="F46" s="541"/>
      <c r="G46" s="541"/>
      <c r="H46" s="541"/>
      <c r="I46" s="541"/>
      <c r="J46" s="541"/>
      <c r="K46" s="541"/>
      <c r="L46" s="542"/>
      <c r="M46" s="543" t="s">
        <v>3</v>
      </c>
      <c r="N46" s="530" t="s">
        <v>115</v>
      </c>
    </row>
    <row r="47" spans="1:14" ht="29.25" customHeight="1" thickBot="1">
      <c r="A47" s="539"/>
      <c r="B47" s="539"/>
      <c r="C47" s="477" t="s">
        <v>4</v>
      </c>
      <c r="D47" s="477" t="s">
        <v>5</v>
      </c>
      <c r="E47" s="477" t="s">
        <v>6</v>
      </c>
      <c r="F47" s="477" t="s">
        <v>7</v>
      </c>
      <c r="G47" s="477" t="s">
        <v>8</v>
      </c>
      <c r="H47" s="477" t="s">
        <v>9</v>
      </c>
      <c r="I47" s="477" t="s">
        <v>10</v>
      </c>
      <c r="J47" s="477" t="s">
        <v>11</v>
      </c>
      <c r="K47" s="477" t="s">
        <v>12</v>
      </c>
      <c r="L47" s="477" t="s">
        <v>13</v>
      </c>
      <c r="M47" s="544"/>
      <c r="N47" s="531"/>
    </row>
    <row r="48" spans="1:14" ht="71.25" customHeight="1">
      <c r="A48" s="483" t="s">
        <v>14</v>
      </c>
      <c r="B48" s="479" t="s">
        <v>448</v>
      </c>
      <c r="C48" s="489">
        <f>C50-C49</f>
        <v>0</v>
      </c>
      <c r="D48" s="489">
        <f t="shared" ref="D48:M48" si="8">D50-D49</f>
        <v>0</v>
      </c>
      <c r="E48" s="489">
        <f t="shared" si="8"/>
        <v>0</v>
      </c>
      <c r="F48" s="489">
        <f t="shared" si="8"/>
        <v>0</v>
      </c>
      <c r="G48" s="489">
        <f t="shared" si="8"/>
        <v>0</v>
      </c>
      <c r="H48" s="489">
        <f t="shared" si="8"/>
        <v>0</v>
      </c>
      <c r="I48" s="489">
        <f t="shared" si="8"/>
        <v>0</v>
      </c>
      <c r="J48" s="489">
        <f t="shared" si="8"/>
        <v>0</v>
      </c>
      <c r="K48" s="489">
        <f t="shared" si="8"/>
        <v>0</v>
      </c>
      <c r="L48" s="489">
        <f t="shared" si="8"/>
        <v>0</v>
      </c>
      <c r="M48" s="489">
        <f t="shared" si="8"/>
        <v>0</v>
      </c>
      <c r="N48" s="532" t="s">
        <v>447</v>
      </c>
    </row>
    <row r="49" spans="1:14">
      <c r="A49" s="480" t="s">
        <v>445</v>
      </c>
      <c r="B49" s="478" t="s">
        <v>444</v>
      </c>
      <c r="C49" s="490">
        <f>осн!C48</f>
        <v>0</v>
      </c>
      <c r="D49" s="490">
        <f>осн!D48</f>
        <v>0</v>
      </c>
      <c r="E49" s="490">
        <f>осн!E48</f>
        <v>0</v>
      </c>
      <c r="F49" s="490">
        <f>осн!F48</f>
        <v>0</v>
      </c>
      <c r="G49" s="490">
        <f>осн!G48</f>
        <v>0</v>
      </c>
      <c r="H49" s="490">
        <f>осн!H48</f>
        <v>0</v>
      </c>
      <c r="I49" s="490">
        <f>осн!I48</f>
        <v>0</v>
      </c>
      <c r="J49" s="490">
        <f>осн!J48</f>
        <v>0</v>
      </c>
      <c r="K49" s="490">
        <f>осн!K48</f>
        <v>0</v>
      </c>
      <c r="L49" s="490">
        <f>осн!L48</f>
        <v>0</v>
      </c>
      <c r="M49" s="490">
        <f>осн!M48</f>
        <v>0</v>
      </c>
      <c r="N49" s="533"/>
    </row>
    <row r="50" spans="1:14" ht="15.75" thickBot="1">
      <c r="A50" s="481" t="s">
        <v>211</v>
      </c>
      <c r="B50" s="482" t="s">
        <v>446</v>
      </c>
      <c r="C50" s="491">
        <f>C22</f>
        <v>0</v>
      </c>
      <c r="D50" s="491">
        <f t="shared" ref="D50:M50" si="9">D22</f>
        <v>0</v>
      </c>
      <c r="E50" s="491">
        <f t="shared" si="9"/>
        <v>0</v>
      </c>
      <c r="F50" s="491">
        <f t="shared" si="9"/>
        <v>0</v>
      </c>
      <c r="G50" s="491">
        <f t="shared" si="9"/>
        <v>0</v>
      </c>
      <c r="H50" s="491">
        <f t="shared" si="9"/>
        <v>0</v>
      </c>
      <c r="I50" s="491">
        <f t="shared" si="9"/>
        <v>0</v>
      </c>
      <c r="J50" s="491">
        <f t="shared" si="9"/>
        <v>0</v>
      </c>
      <c r="K50" s="491">
        <f t="shared" si="9"/>
        <v>0</v>
      </c>
      <c r="L50" s="491">
        <f t="shared" si="9"/>
        <v>0</v>
      </c>
      <c r="M50" s="491">
        <f t="shared" si="9"/>
        <v>0</v>
      </c>
      <c r="N50" s="534"/>
    </row>
    <row r="51" spans="1:14" ht="44.25" customHeight="1">
      <c r="A51" s="483" t="s">
        <v>16</v>
      </c>
      <c r="B51" s="479" t="s">
        <v>449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7" t="e">
        <f t="shared" ref="M51" si="10">M53/M52</f>
        <v>#DIV/0!</v>
      </c>
      <c r="N51" s="484" t="s">
        <v>452</v>
      </c>
    </row>
    <row r="52" spans="1:14">
      <c r="A52" s="480" t="s">
        <v>445</v>
      </c>
      <c r="B52" s="478" t="s">
        <v>450</v>
      </c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94">
        <f t="shared" ref="M52" si="11">M8</f>
        <v>0</v>
      </c>
      <c r="N52" s="535" t="s">
        <v>453</v>
      </c>
    </row>
    <row r="53" spans="1:14" ht="62.25" customHeight="1" thickBot="1">
      <c r="A53" s="486" t="s">
        <v>211</v>
      </c>
      <c r="B53" s="485" t="s">
        <v>454</v>
      </c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6">
        <f>осн!M48/1000</f>
        <v>0</v>
      </c>
      <c r="N53" s="536"/>
    </row>
    <row r="54" spans="1:14" ht="34.5" customHeight="1">
      <c r="A54" s="483" t="s">
        <v>34</v>
      </c>
      <c r="B54" s="479" t="s">
        <v>451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3" t="e">
        <f>M55/M56</f>
        <v>#DIV/0!</v>
      </c>
      <c r="N54" s="532" t="s">
        <v>457</v>
      </c>
    </row>
    <row r="55" spans="1:14" ht="75" customHeight="1">
      <c r="A55" s="487" t="s">
        <v>445</v>
      </c>
      <c r="B55" s="120" t="s">
        <v>455</v>
      </c>
      <c r="C55" s="490">
        <f>осн!C47+осн!C51</f>
        <v>0</v>
      </c>
      <c r="D55" s="490">
        <f>осн!D47+осн!D51</f>
        <v>0</v>
      </c>
      <c r="E55" s="490">
        <f>осн!E47+осн!E51</f>
        <v>0</v>
      </c>
      <c r="F55" s="490">
        <f>осн!F47+осн!F51</f>
        <v>0</v>
      </c>
      <c r="G55" s="490">
        <f>осн!G47+осн!G51</f>
        <v>0</v>
      </c>
      <c r="H55" s="490">
        <f>осн!H47+осн!H51</f>
        <v>0</v>
      </c>
      <c r="I55" s="490">
        <f>осн!I47+осн!I51</f>
        <v>0</v>
      </c>
      <c r="J55" s="490">
        <f>осн!J47+осн!J51</f>
        <v>0</v>
      </c>
      <c r="K55" s="490">
        <f>осн!K47+осн!K51</f>
        <v>0</v>
      </c>
      <c r="L55" s="490">
        <f>осн!L47+осн!L51</f>
        <v>0</v>
      </c>
      <c r="M55" s="498">
        <f>C55+D55+E55+F55+G55+H55+I55+J55+K55+L55</f>
        <v>0</v>
      </c>
      <c r="N55" s="533"/>
    </row>
    <row r="56" spans="1:14" ht="112.5" customHeight="1" thickBot="1">
      <c r="A56" s="488" t="s">
        <v>211</v>
      </c>
      <c r="B56" s="485" t="s">
        <v>456</v>
      </c>
      <c r="C56" s="491">
        <f>осн!C48+осн!C52</f>
        <v>0</v>
      </c>
      <c r="D56" s="491">
        <f>осн!D48+осн!D52</f>
        <v>0</v>
      </c>
      <c r="E56" s="491">
        <f>осн!E48+осн!E52</f>
        <v>0</v>
      </c>
      <c r="F56" s="491">
        <f>осн!F48+осн!F52</f>
        <v>0</v>
      </c>
      <c r="G56" s="491">
        <f>осн!G48+осн!G52</f>
        <v>0</v>
      </c>
      <c r="H56" s="491">
        <f>осн!H48+осн!H52</f>
        <v>0</v>
      </c>
      <c r="I56" s="491">
        <f>осн!I48+осн!I52</f>
        <v>0</v>
      </c>
      <c r="J56" s="491">
        <f>осн!J48+осн!J52</f>
        <v>0</v>
      </c>
      <c r="K56" s="491">
        <f>осн!K48+осн!K52</f>
        <v>0</v>
      </c>
      <c r="L56" s="491">
        <f>осн!L48+осн!L52</f>
        <v>0</v>
      </c>
      <c r="M56" s="498">
        <f>C56+D56+E56+F56+G56+H56+I56+J56+K56+L56</f>
        <v>0</v>
      </c>
      <c r="N56" s="534"/>
    </row>
  </sheetData>
  <mergeCells count="25">
    <mergeCell ref="A1:D1"/>
    <mergeCell ref="A2:D2"/>
    <mergeCell ref="B5:M5"/>
    <mergeCell ref="E1:M1"/>
    <mergeCell ref="E2:M2"/>
    <mergeCell ref="A3:D3"/>
    <mergeCell ref="E3:M3"/>
    <mergeCell ref="B20:B22"/>
    <mergeCell ref="B9:M9"/>
    <mergeCell ref="A8:A18"/>
    <mergeCell ref="A20:A21"/>
    <mergeCell ref="N6:N7"/>
    <mergeCell ref="A6:A7"/>
    <mergeCell ref="B6:B7"/>
    <mergeCell ref="C6:L6"/>
    <mergeCell ref="M6:M7"/>
    <mergeCell ref="N46:N47"/>
    <mergeCell ref="N48:N50"/>
    <mergeCell ref="N54:N56"/>
    <mergeCell ref="N52:N53"/>
    <mergeCell ref="A44:M44"/>
    <mergeCell ref="A46:A47"/>
    <mergeCell ref="B46:B47"/>
    <mergeCell ref="C46:L46"/>
    <mergeCell ref="M46:M47"/>
  </mergeCells>
  <pageMargins left="0.7" right="0.7" top="0.75" bottom="0.75" header="0.3" footer="0.3"/>
  <pageSetup paperSize="9" scale="53" fitToHeight="3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opLeftCell="A10" workbookViewId="0">
      <selection activeCell="B57" sqref="B57"/>
    </sheetView>
  </sheetViews>
  <sheetFormatPr defaultRowHeight="15"/>
  <cols>
    <col min="2" max="2" width="34.7109375" customWidth="1"/>
    <col min="3" max="13" width="12.7109375" customWidth="1"/>
  </cols>
  <sheetData>
    <row r="1" spans="1:13" ht="15.75" thickBot="1"/>
    <row r="2" spans="1:13" ht="29.25" customHeight="1" thickBot="1">
      <c r="A2" s="568" t="s">
        <v>0</v>
      </c>
      <c r="B2" s="568" t="s">
        <v>1</v>
      </c>
      <c r="C2" s="570" t="s">
        <v>2</v>
      </c>
      <c r="D2" s="571"/>
      <c r="E2" s="571"/>
      <c r="F2" s="571"/>
      <c r="G2" s="571"/>
      <c r="H2" s="571"/>
      <c r="I2" s="571"/>
      <c r="J2" s="571"/>
      <c r="K2" s="571"/>
      <c r="L2" s="572"/>
      <c r="M2" s="568" t="s">
        <v>3</v>
      </c>
    </row>
    <row r="3" spans="1:13" ht="29.25" customHeight="1" thickBot="1">
      <c r="A3" s="569"/>
      <c r="B3" s="569"/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569"/>
    </row>
    <row r="4" spans="1:13" ht="56.25" customHeight="1">
      <c r="A4" s="27" t="s">
        <v>14</v>
      </c>
      <c r="B4" s="29" t="s">
        <v>15</v>
      </c>
      <c r="C4" s="146">
        <f>Ввод!C8</f>
        <v>0</v>
      </c>
      <c r="D4" s="146">
        <f>Ввод!D8</f>
        <v>0</v>
      </c>
      <c r="E4" s="146">
        <f>Ввод!E8</f>
        <v>0</v>
      </c>
      <c r="F4" s="146">
        <f>Ввод!F8</f>
        <v>0</v>
      </c>
      <c r="G4" s="146">
        <f>Ввод!G8</f>
        <v>0</v>
      </c>
      <c r="H4" s="146">
        <f>Ввод!H8</f>
        <v>0</v>
      </c>
      <c r="I4" s="146">
        <f>Ввод!I8</f>
        <v>0</v>
      </c>
      <c r="J4" s="146">
        <f>Ввод!J8</f>
        <v>0</v>
      </c>
      <c r="K4" s="146">
        <f>Ввод!K8</f>
        <v>0</v>
      </c>
      <c r="L4" s="146">
        <f>Ввод!L8</f>
        <v>0</v>
      </c>
      <c r="M4" s="147">
        <f>Ввод!M8</f>
        <v>0</v>
      </c>
    </row>
    <row r="5" spans="1:13" ht="19.5" customHeight="1">
      <c r="A5" s="28"/>
      <c r="B5" s="30" t="s">
        <v>101</v>
      </c>
      <c r="C5" s="117">
        <f t="shared" ref="C5:L5" si="0">C4*C6*12</f>
        <v>0</v>
      </c>
      <c r="D5" s="117">
        <f t="shared" si="0"/>
        <v>0</v>
      </c>
      <c r="E5" s="117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21">
        <f>C5+D5+E5+F5+G5+H5+I5+J5+K5+L5</f>
        <v>0</v>
      </c>
    </row>
    <row r="6" spans="1:13" ht="16.5" customHeight="1">
      <c r="A6" s="28"/>
      <c r="B6" s="30" t="s">
        <v>102</v>
      </c>
      <c r="C6" s="148">
        <f>Ввод!C19</f>
        <v>0</v>
      </c>
      <c r="D6" s="148">
        <f>Ввод!D19</f>
        <v>0</v>
      </c>
      <c r="E6" s="148">
        <f>Ввод!E19</f>
        <v>0</v>
      </c>
      <c r="F6" s="148">
        <f>Ввод!F19</f>
        <v>0</v>
      </c>
      <c r="G6" s="148">
        <f>Ввод!G19</f>
        <v>0</v>
      </c>
      <c r="H6" s="148">
        <f>Ввод!H19</f>
        <v>0</v>
      </c>
      <c r="I6" s="148">
        <f>Ввод!I19</f>
        <v>0</v>
      </c>
      <c r="J6" s="148">
        <f>Ввод!J19</f>
        <v>0</v>
      </c>
      <c r="K6" s="148">
        <f>Ввод!K19</f>
        <v>0</v>
      </c>
      <c r="L6" s="148">
        <f>Ввод!L19</f>
        <v>0</v>
      </c>
      <c r="M6" s="121"/>
    </row>
    <row r="7" spans="1:13" ht="29.25" customHeight="1">
      <c r="A7" s="573" t="s">
        <v>16</v>
      </c>
      <c r="B7" s="574" t="s">
        <v>17</v>
      </c>
      <c r="C7" s="149">
        <f>C10+C12+C20</f>
        <v>0</v>
      </c>
      <c r="D7" s="149">
        <f>D10+D12+D20</f>
        <v>0</v>
      </c>
      <c r="E7" s="149">
        <f t="shared" ref="E7:M7" si="1">E10+E12+E20</f>
        <v>0</v>
      </c>
      <c r="F7" s="149">
        <f t="shared" si="1"/>
        <v>0</v>
      </c>
      <c r="G7" s="149">
        <f t="shared" si="1"/>
        <v>0</v>
      </c>
      <c r="H7" s="149">
        <f t="shared" si="1"/>
        <v>0</v>
      </c>
      <c r="I7" s="149">
        <f t="shared" si="1"/>
        <v>0</v>
      </c>
      <c r="J7" s="149">
        <f t="shared" si="1"/>
        <v>0</v>
      </c>
      <c r="K7" s="149">
        <f t="shared" si="1"/>
        <v>0</v>
      </c>
      <c r="L7" s="149">
        <f t="shared" si="1"/>
        <v>0</v>
      </c>
      <c r="M7" s="150">
        <f t="shared" si="1"/>
        <v>0</v>
      </c>
    </row>
    <row r="8" spans="1:13" ht="29.25" customHeight="1">
      <c r="A8" s="573"/>
      <c r="B8" s="574"/>
      <c r="C8" s="10" t="s">
        <v>18</v>
      </c>
      <c r="D8" s="10" t="s">
        <v>19</v>
      </c>
      <c r="E8" s="10" t="s">
        <v>19</v>
      </c>
      <c r="F8" s="10" t="s">
        <v>18</v>
      </c>
      <c r="G8" s="10" t="s">
        <v>19</v>
      </c>
      <c r="H8" s="10" t="s">
        <v>19</v>
      </c>
      <c r="I8" s="10" t="s">
        <v>18</v>
      </c>
      <c r="J8" s="10" t="s">
        <v>19</v>
      </c>
      <c r="K8" s="10" t="s">
        <v>19</v>
      </c>
      <c r="L8" s="10" t="s">
        <v>19</v>
      </c>
      <c r="M8" s="16" t="s">
        <v>19</v>
      </c>
    </row>
    <row r="9" spans="1:13" ht="70.5" customHeight="1">
      <c r="A9" s="573"/>
      <c r="B9" s="574"/>
      <c r="C9" s="10">
        <f>Ввод!C22</f>
        <v>0</v>
      </c>
      <c r="D9" s="10">
        <f>Ввод!D22</f>
        <v>0</v>
      </c>
      <c r="E9" s="10">
        <f>Ввод!E22</f>
        <v>0</v>
      </c>
      <c r="F9" s="10">
        <f>Ввод!F22</f>
        <v>0</v>
      </c>
      <c r="G9" s="10">
        <f>Ввод!G22</f>
        <v>0</v>
      </c>
      <c r="H9" s="10">
        <f>Ввод!H22</f>
        <v>0</v>
      </c>
      <c r="I9" s="10">
        <f>Ввод!I22</f>
        <v>0</v>
      </c>
      <c r="J9" s="10">
        <f>Ввод!J22</f>
        <v>0</v>
      </c>
      <c r="K9" s="10">
        <f>Ввод!K22</f>
        <v>0</v>
      </c>
      <c r="L9" s="10">
        <f>Ввод!L22</f>
        <v>0</v>
      </c>
      <c r="M9" s="16">
        <f>Ввод!M22</f>
        <v>0</v>
      </c>
    </row>
    <row r="10" spans="1:13" ht="56.25" customHeight="1">
      <c r="A10" s="461" t="s">
        <v>20</v>
      </c>
      <c r="B10" s="30" t="s">
        <v>483</v>
      </c>
      <c r="C10" s="10">
        <f>Ввод!C23</f>
        <v>0</v>
      </c>
      <c r="D10" s="10">
        <f>Ввод!D23</f>
        <v>0</v>
      </c>
      <c r="E10" s="10">
        <f>Ввод!E23</f>
        <v>0</v>
      </c>
      <c r="F10" s="10">
        <f>Ввод!F23</f>
        <v>0</v>
      </c>
      <c r="G10" s="10">
        <f>Ввод!G23</f>
        <v>0</v>
      </c>
      <c r="H10" s="10">
        <f>Ввод!H23</f>
        <v>0</v>
      </c>
      <c r="I10" s="10">
        <f>Ввод!I23</f>
        <v>0</v>
      </c>
      <c r="J10" s="10">
        <f>Ввод!J23</f>
        <v>0</v>
      </c>
      <c r="K10" s="10">
        <f>Ввод!K23</f>
        <v>0</v>
      </c>
      <c r="L10" s="10">
        <f>Ввод!L23</f>
        <v>0</v>
      </c>
      <c r="M10" s="16">
        <f>Ввод!M23</f>
        <v>0</v>
      </c>
    </row>
    <row r="11" spans="1:13" ht="50.25" customHeight="1">
      <c r="A11" s="506"/>
      <c r="B11" s="462" t="s">
        <v>484</v>
      </c>
      <c r="C11" s="10">
        <f>C10</f>
        <v>0</v>
      </c>
      <c r="D11" s="10">
        <f>D10-C11</f>
        <v>0</v>
      </c>
      <c r="E11" s="10">
        <f t="shared" ref="E11:M11" si="2">E10-D10</f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</row>
    <row r="12" spans="1:13" ht="29.25" customHeight="1">
      <c r="A12" s="461" t="s">
        <v>22</v>
      </c>
      <c r="B12" s="30" t="s">
        <v>485</v>
      </c>
      <c r="C12" s="10">
        <f>Ввод!C24</f>
        <v>0</v>
      </c>
      <c r="D12" s="10">
        <f>Ввод!D24</f>
        <v>0</v>
      </c>
      <c r="E12" s="10">
        <f>Ввод!E24</f>
        <v>0</v>
      </c>
      <c r="F12" s="10">
        <f>Ввод!F24</f>
        <v>0</v>
      </c>
      <c r="G12" s="10">
        <f>Ввод!G24</f>
        <v>0</v>
      </c>
      <c r="H12" s="10">
        <f>Ввод!H24</f>
        <v>0</v>
      </c>
      <c r="I12" s="10">
        <f>Ввод!I24</f>
        <v>0</v>
      </c>
      <c r="J12" s="10">
        <f>Ввод!J24</f>
        <v>0</v>
      </c>
      <c r="K12" s="10">
        <f>Ввод!K24</f>
        <v>0</v>
      </c>
      <c r="L12" s="10">
        <f>Ввод!L24</f>
        <v>0</v>
      </c>
      <c r="M12" s="16">
        <f>Ввод!M24</f>
        <v>0</v>
      </c>
    </row>
    <row r="13" spans="1:13" ht="29.25" customHeight="1">
      <c r="A13" s="506"/>
      <c r="B13" s="462" t="s">
        <v>486</v>
      </c>
      <c r="C13" s="10">
        <f>C12</f>
        <v>0</v>
      </c>
      <c r="D13" s="10">
        <f>D12-C13</f>
        <v>0</v>
      </c>
      <c r="E13" s="10">
        <f t="shared" ref="E13:M13" si="3">E12-D12</f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</row>
    <row r="14" spans="1:13" ht="29.25" customHeight="1">
      <c r="A14" s="11" t="s">
        <v>24</v>
      </c>
      <c r="B14" s="30" t="s">
        <v>487</v>
      </c>
      <c r="C14" s="10">
        <f>Ввод!C25</f>
        <v>0</v>
      </c>
      <c r="D14" s="10">
        <f>Ввод!D25</f>
        <v>0</v>
      </c>
      <c r="E14" s="10">
        <f>Ввод!E25</f>
        <v>0</v>
      </c>
      <c r="F14" s="10">
        <f>Ввод!F25</f>
        <v>0</v>
      </c>
      <c r="G14" s="10">
        <f>Ввод!G25</f>
        <v>0</v>
      </c>
      <c r="H14" s="10">
        <f>Ввод!H25</f>
        <v>0</v>
      </c>
      <c r="I14" s="10">
        <f>Ввод!I25</f>
        <v>0</v>
      </c>
      <c r="J14" s="10">
        <f>Ввод!J25</f>
        <v>0</v>
      </c>
      <c r="K14" s="10">
        <f>Ввод!K25</f>
        <v>0</v>
      </c>
      <c r="L14" s="10">
        <f>Ввод!L25</f>
        <v>0</v>
      </c>
      <c r="M14" s="16">
        <f>Ввод!M25</f>
        <v>0</v>
      </c>
    </row>
    <row r="15" spans="1:13" ht="29.25" customHeight="1">
      <c r="A15" s="507"/>
      <c r="B15" s="462" t="s">
        <v>488</v>
      </c>
      <c r="C15" s="10">
        <f>C14</f>
        <v>0</v>
      </c>
      <c r="D15" s="10">
        <f>D14-C15</f>
        <v>0</v>
      </c>
      <c r="E15" s="10">
        <f t="shared" ref="E15:M15" si="4">E14-D14</f>
        <v>0</v>
      </c>
      <c r="F15" s="10">
        <f t="shared" si="4"/>
        <v>0</v>
      </c>
      <c r="G15" s="10">
        <f t="shared" si="4"/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0">
        <f t="shared" si="4"/>
        <v>0</v>
      </c>
    </row>
    <row r="16" spans="1:13" ht="33" customHeight="1">
      <c r="A16" s="11" t="s">
        <v>26</v>
      </c>
      <c r="B16" s="30" t="s">
        <v>489</v>
      </c>
      <c r="C16" s="10">
        <f>Ввод!C30</f>
        <v>0</v>
      </c>
      <c r="D16" s="10">
        <f>Ввод!D30</f>
        <v>0</v>
      </c>
      <c r="E16" s="10">
        <f>Ввод!E30</f>
        <v>0</v>
      </c>
      <c r="F16" s="10">
        <f>Ввод!F30</f>
        <v>0</v>
      </c>
      <c r="G16" s="10">
        <f>Ввод!G30</f>
        <v>0</v>
      </c>
      <c r="H16" s="10">
        <f>Ввод!H30</f>
        <v>0</v>
      </c>
      <c r="I16" s="10">
        <f>Ввод!I30</f>
        <v>0</v>
      </c>
      <c r="J16" s="10">
        <f>Ввод!J30</f>
        <v>0</v>
      </c>
      <c r="K16" s="10">
        <f>Ввод!K30</f>
        <v>0</v>
      </c>
      <c r="L16" s="10">
        <f>Ввод!L30</f>
        <v>0</v>
      </c>
      <c r="M16" s="16">
        <f>Ввод!M30</f>
        <v>0</v>
      </c>
    </row>
    <row r="17" spans="1:13" ht="33" customHeight="1">
      <c r="A17" s="507"/>
      <c r="B17" s="462" t="s">
        <v>490</v>
      </c>
      <c r="C17" s="10">
        <f>C16</f>
        <v>0</v>
      </c>
      <c r="D17" s="10">
        <f>D16-C17</f>
        <v>0</v>
      </c>
      <c r="E17" s="10">
        <f t="shared" ref="E17:M17" si="5">E16-D16</f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>
        <f t="shared" si="5"/>
        <v>0</v>
      </c>
    </row>
    <row r="18" spans="1:13" ht="29.25" customHeight="1">
      <c r="A18" s="11" t="s">
        <v>28</v>
      </c>
      <c r="B18" s="30" t="s">
        <v>491</v>
      </c>
      <c r="C18" s="10">
        <f>Ввод!C31</f>
        <v>0</v>
      </c>
      <c r="D18" s="10">
        <f>Ввод!D31</f>
        <v>0</v>
      </c>
      <c r="E18" s="10">
        <f>Ввод!E31</f>
        <v>0</v>
      </c>
      <c r="F18" s="10">
        <f>Ввод!F31</f>
        <v>0</v>
      </c>
      <c r="G18" s="10">
        <f>Ввод!G31</f>
        <v>0</v>
      </c>
      <c r="H18" s="10">
        <f>Ввод!H31</f>
        <v>0</v>
      </c>
      <c r="I18" s="10">
        <f>Ввод!I31</f>
        <v>0</v>
      </c>
      <c r="J18" s="10">
        <f>Ввод!J31</f>
        <v>0</v>
      </c>
      <c r="K18" s="10">
        <f>Ввод!K31</f>
        <v>0</v>
      </c>
      <c r="L18" s="10">
        <f>Ввод!L31</f>
        <v>0</v>
      </c>
      <c r="M18" s="16">
        <f>Ввод!M31</f>
        <v>0</v>
      </c>
    </row>
    <row r="19" spans="1:13" ht="29.25" customHeight="1">
      <c r="A19" s="507"/>
      <c r="B19" s="462" t="s">
        <v>492</v>
      </c>
      <c r="C19" s="10">
        <f>C18</f>
        <v>0</v>
      </c>
      <c r="D19" s="10">
        <f>D18-C19</f>
        <v>0</v>
      </c>
      <c r="E19" s="10">
        <f t="shared" ref="E19:M19" si="6">E18-D18</f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</row>
    <row r="20" spans="1:13" ht="29.25" customHeight="1">
      <c r="A20" s="461" t="s">
        <v>30</v>
      </c>
      <c r="B20" s="30" t="s">
        <v>494</v>
      </c>
      <c r="C20" s="10">
        <f>Ввод!C32</f>
        <v>0</v>
      </c>
      <c r="D20" s="10">
        <f>Ввод!D32</f>
        <v>0</v>
      </c>
      <c r="E20" s="10">
        <f>Ввод!E32</f>
        <v>0</v>
      </c>
      <c r="F20" s="10">
        <f>Ввод!F32</f>
        <v>0</v>
      </c>
      <c r="G20" s="10">
        <f>Ввод!G32</f>
        <v>0</v>
      </c>
      <c r="H20" s="10">
        <f>Ввод!H32</f>
        <v>0</v>
      </c>
      <c r="I20" s="10">
        <f>Ввод!I32</f>
        <v>0</v>
      </c>
      <c r="J20" s="10">
        <f>Ввод!J32</f>
        <v>0</v>
      </c>
      <c r="K20" s="10">
        <f>Ввод!K32</f>
        <v>0</v>
      </c>
      <c r="L20" s="10">
        <f>Ввод!L32</f>
        <v>0</v>
      </c>
      <c r="M20" s="16">
        <f>Ввод!M32</f>
        <v>0</v>
      </c>
    </row>
    <row r="21" spans="1:13" ht="29.25" customHeight="1">
      <c r="A21" s="506"/>
      <c r="B21" s="462" t="s">
        <v>493</v>
      </c>
      <c r="C21" s="10">
        <f>C20</f>
        <v>0</v>
      </c>
      <c r="D21" s="10">
        <f>D20-C21</f>
        <v>0</v>
      </c>
      <c r="E21" s="10">
        <f t="shared" ref="E21:M21" si="7">E20-D20</f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0</v>
      </c>
    </row>
    <row r="22" spans="1:13" ht="29.25" customHeight="1">
      <c r="A22" s="11" t="s">
        <v>32</v>
      </c>
      <c r="B22" s="30" t="s">
        <v>495</v>
      </c>
      <c r="C22" s="10">
        <f>Ввод!C33</f>
        <v>0</v>
      </c>
      <c r="D22" s="10">
        <f>Ввод!D33</f>
        <v>0</v>
      </c>
      <c r="E22" s="10">
        <f>Ввод!E33</f>
        <v>0</v>
      </c>
      <c r="F22" s="10">
        <f>Ввод!F33</f>
        <v>0</v>
      </c>
      <c r="G22" s="10">
        <f>Ввод!G33</f>
        <v>0</v>
      </c>
      <c r="H22" s="10">
        <f>Ввод!H33</f>
        <v>0</v>
      </c>
      <c r="I22" s="10">
        <f>Ввод!I33</f>
        <v>0</v>
      </c>
      <c r="J22" s="10">
        <f>Ввод!J33</f>
        <v>0</v>
      </c>
      <c r="K22" s="10">
        <f>Ввод!K33</f>
        <v>0</v>
      </c>
      <c r="L22" s="10">
        <f>Ввод!L33</f>
        <v>0</v>
      </c>
      <c r="M22" s="16">
        <f>Ввод!M33</f>
        <v>0</v>
      </c>
    </row>
    <row r="23" spans="1:13" ht="29.25" customHeight="1">
      <c r="A23" s="507"/>
      <c r="B23" s="462" t="s">
        <v>496</v>
      </c>
      <c r="C23" s="10">
        <f>C22</f>
        <v>0</v>
      </c>
      <c r="D23" s="10">
        <f>D22-C23</f>
        <v>0</v>
      </c>
      <c r="E23" s="10">
        <f t="shared" ref="E23:M23" si="8">E22-D22</f>
        <v>0</v>
      </c>
      <c r="F23" s="10">
        <f t="shared" si="8"/>
        <v>0</v>
      </c>
      <c r="G23" s="10">
        <f t="shared" si="8"/>
        <v>0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0">
        <f t="shared" si="8"/>
        <v>0</v>
      </c>
      <c r="L23" s="10">
        <f t="shared" si="8"/>
        <v>0</v>
      </c>
      <c r="M23" s="10">
        <f t="shared" si="8"/>
        <v>0</v>
      </c>
    </row>
    <row r="24" spans="1:13" ht="29.25" customHeight="1">
      <c r="A24" s="28" t="s">
        <v>34</v>
      </c>
      <c r="B24" s="30" t="s">
        <v>497</v>
      </c>
      <c r="C24" s="118">
        <f>Ввод!C34</f>
        <v>0</v>
      </c>
      <c r="D24" s="118">
        <f>Ввод!D34</f>
        <v>0</v>
      </c>
      <c r="E24" s="118">
        <f>Ввод!E34</f>
        <v>0</v>
      </c>
      <c r="F24" s="118">
        <f>Ввод!F34</f>
        <v>0</v>
      </c>
      <c r="G24" s="118">
        <f>Ввод!G34</f>
        <v>0</v>
      </c>
      <c r="H24" s="118">
        <f>Ввод!H34</f>
        <v>0</v>
      </c>
      <c r="I24" s="118">
        <f>Ввод!I34</f>
        <v>0</v>
      </c>
      <c r="J24" s="118">
        <f>Ввод!J34</f>
        <v>0</v>
      </c>
      <c r="K24" s="118">
        <f>Ввод!K34</f>
        <v>0</v>
      </c>
      <c r="L24" s="118">
        <f>Ввод!L34</f>
        <v>0</v>
      </c>
      <c r="M24" s="16">
        <f>C24+D24+E24+F24+G24+H24+I24+J24+K24+L24</f>
        <v>0</v>
      </c>
    </row>
    <row r="25" spans="1:13" ht="29.25" customHeight="1">
      <c r="A25" s="461"/>
      <c r="B25" s="462" t="s">
        <v>498</v>
      </c>
      <c r="C25" s="118">
        <f>C24-C32</f>
        <v>0</v>
      </c>
      <c r="D25" s="118">
        <f t="shared" ref="D25:M25" si="9">D24-D32</f>
        <v>0</v>
      </c>
      <c r="E25" s="118">
        <f t="shared" si="9"/>
        <v>0</v>
      </c>
      <c r="F25" s="118">
        <f t="shared" si="9"/>
        <v>0</v>
      </c>
      <c r="G25" s="118">
        <f t="shared" si="9"/>
        <v>0</v>
      </c>
      <c r="H25" s="118">
        <f t="shared" si="9"/>
        <v>0</v>
      </c>
      <c r="I25" s="118">
        <f t="shared" si="9"/>
        <v>0</v>
      </c>
      <c r="J25" s="118">
        <f t="shared" si="9"/>
        <v>0</v>
      </c>
      <c r="K25" s="118">
        <f t="shared" si="9"/>
        <v>0</v>
      </c>
      <c r="L25" s="118">
        <f t="shared" si="9"/>
        <v>0</v>
      </c>
      <c r="M25" s="118">
        <f t="shared" si="9"/>
        <v>0</v>
      </c>
    </row>
    <row r="26" spans="1:13" ht="27" customHeight="1">
      <c r="A26" s="12"/>
      <c r="B26" s="13" t="s">
        <v>103</v>
      </c>
      <c r="C26" s="151">
        <f>Ввод!C35</f>
        <v>0</v>
      </c>
      <c r="D26" s="151">
        <f>Ввод!D35</f>
        <v>0</v>
      </c>
      <c r="E26" s="151">
        <f>Ввод!E35</f>
        <v>0</v>
      </c>
      <c r="F26" s="151">
        <f>Ввод!F35</f>
        <v>0</v>
      </c>
      <c r="G26" s="151">
        <f>Ввод!G35</f>
        <v>0</v>
      </c>
      <c r="H26" s="151">
        <f>Ввод!H35</f>
        <v>0</v>
      </c>
      <c r="I26" s="151">
        <f>Ввод!I35</f>
        <v>0</v>
      </c>
      <c r="J26" s="151">
        <f>Ввод!J35</f>
        <v>0</v>
      </c>
      <c r="K26" s="151">
        <f>Ввод!K35</f>
        <v>0</v>
      </c>
      <c r="L26" s="151">
        <f>Ввод!L35</f>
        <v>0</v>
      </c>
      <c r="M26" s="122"/>
    </row>
    <row r="27" spans="1:13" ht="21.75" customHeight="1">
      <c r="A27" s="12"/>
      <c r="B27" s="510" t="s">
        <v>105</v>
      </c>
      <c r="C27" s="119">
        <f>C25*C26%</f>
        <v>0</v>
      </c>
      <c r="D27" s="119">
        <f t="shared" ref="D27:L27" si="10">D25*D26%</f>
        <v>0</v>
      </c>
      <c r="E27" s="119">
        <f t="shared" si="10"/>
        <v>0</v>
      </c>
      <c r="F27" s="119">
        <f t="shared" si="10"/>
        <v>0</v>
      </c>
      <c r="G27" s="119">
        <f t="shared" si="10"/>
        <v>0</v>
      </c>
      <c r="H27" s="119">
        <f t="shared" si="10"/>
        <v>0</v>
      </c>
      <c r="I27" s="119">
        <f t="shared" si="10"/>
        <v>0</v>
      </c>
      <c r="J27" s="119">
        <f t="shared" si="10"/>
        <v>0</v>
      </c>
      <c r="K27" s="119">
        <f t="shared" si="10"/>
        <v>0</v>
      </c>
      <c r="L27" s="119">
        <f t="shared" si="10"/>
        <v>0</v>
      </c>
      <c r="M27" s="122">
        <f>C27+D27+E27+F27+G27+H27+I27+J27+K27+L27</f>
        <v>0</v>
      </c>
    </row>
    <row r="28" spans="1:13" ht="29.25" customHeight="1">
      <c r="A28" s="28" t="s">
        <v>36</v>
      </c>
      <c r="B28" s="30" t="s">
        <v>37</v>
      </c>
      <c r="C28" s="10">
        <f>C27-C39-C44</f>
        <v>0</v>
      </c>
      <c r="D28" s="10">
        <f t="shared" ref="D28:L28" si="11">D27-D39-D44</f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6">
        <f>C28+D28+E28+F28+G28+H28+I28+J28+K28+L28</f>
        <v>0</v>
      </c>
    </row>
    <row r="29" spans="1:13" ht="29.25" customHeight="1">
      <c r="A29" s="28" t="s">
        <v>38</v>
      </c>
      <c r="B29" s="30" t="s">
        <v>39</v>
      </c>
      <c r="C29" s="118"/>
      <c r="D29" s="118"/>
      <c r="E29" s="10"/>
      <c r="F29" s="10"/>
      <c r="G29" s="10"/>
      <c r="H29" s="10"/>
      <c r="I29" s="10"/>
      <c r="J29" s="10"/>
      <c r="K29" s="10"/>
      <c r="L29" s="10"/>
      <c r="M29" s="16">
        <f t="shared" ref="M29:M68" si="12">C29+D29+E29+F29+G29+H29+I29+J29+K29+L29</f>
        <v>0</v>
      </c>
    </row>
    <row r="30" spans="1:13" ht="29.25" customHeight="1">
      <c r="A30" s="11" t="s">
        <v>40</v>
      </c>
      <c r="B30" s="30" t="s">
        <v>41</v>
      </c>
      <c r="C30" s="118">
        <v>0</v>
      </c>
      <c r="D30" s="118">
        <v>0</v>
      </c>
      <c r="E30" s="10">
        <f>E5*30%</f>
        <v>0</v>
      </c>
      <c r="F30" s="10">
        <f t="shared" ref="F30:L30" si="13">F5*30%</f>
        <v>0</v>
      </c>
      <c r="G30" s="10">
        <f t="shared" si="13"/>
        <v>0</v>
      </c>
      <c r="H30" s="10">
        <f t="shared" si="13"/>
        <v>0</v>
      </c>
      <c r="I30" s="10">
        <f t="shared" si="13"/>
        <v>0</v>
      </c>
      <c r="J30" s="10">
        <f t="shared" si="13"/>
        <v>0</v>
      </c>
      <c r="K30" s="10">
        <f t="shared" si="13"/>
        <v>0</v>
      </c>
      <c r="L30" s="10">
        <f t="shared" si="13"/>
        <v>0</v>
      </c>
      <c r="M30" s="16">
        <f t="shared" si="12"/>
        <v>0</v>
      </c>
    </row>
    <row r="31" spans="1:13" ht="38.25" customHeight="1">
      <c r="A31" s="11" t="s">
        <v>42</v>
      </c>
      <c r="B31" s="120" t="s">
        <v>43</v>
      </c>
      <c r="C31" s="118">
        <v>0</v>
      </c>
      <c r="D31" s="118">
        <v>0</v>
      </c>
      <c r="E31" s="10">
        <f t="shared" ref="E31:L31" si="14">E5*7.6%</f>
        <v>0</v>
      </c>
      <c r="F31" s="10">
        <f t="shared" si="14"/>
        <v>0</v>
      </c>
      <c r="G31" s="10">
        <f t="shared" si="14"/>
        <v>0</v>
      </c>
      <c r="H31" s="10">
        <f t="shared" si="14"/>
        <v>0</v>
      </c>
      <c r="I31" s="10">
        <f t="shared" si="14"/>
        <v>0</v>
      </c>
      <c r="J31" s="10">
        <f t="shared" si="14"/>
        <v>0</v>
      </c>
      <c r="K31" s="10">
        <f t="shared" si="14"/>
        <v>0</v>
      </c>
      <c r="L31" s="10">
        <f t="shared" si="14"/>
        <v>0</v>
      </c>
      <c r="M31" s="16">
        <f t="shared" si="12"/>
        <v>0</v>
      </c>
    </row>
    <row r="32" spans="1:13" ht="33.75" customHeight="1">
      <c r="A32" s="28" t="s">
        <v>44</v>
      </c>
      <c r="B32" s="511" t="s">
        <v>45</v>
      </c>
      <c r="C32" s="10">
        <f>C24*20%-((C24*(100-C26)/100)-Ввод!C40)*20%</f>
        <v>0</v>
      </c>
      <c r="D32" s="10">
        <f>D24*20%-((D24*(100-D26)/100)-Ввод!D40)*20%</f>
        <v>0</v>
      </c>
      <c r="E32" s="10">
        <f>E24*20%-((E24*(100-E26)/100)-Ввод!E40)*20%</f>
        <v>0</v>
      </c>
      <c r="F32" s="10">
        <f>F24*20%-((F24*(100-F26)/100)-Ввод!F40)*20%</f>
        <v>0</v>
      </c>
      <c r="G32" s="10">
        <f>G24*20%-((G24*(100-G26)/100)-Ввод!G40)*20%</f>
        <v>0</v>
      </c>
      <c r="H32" s="10">
        <f>H24*20%-((H24*(100-H26)/100)-Ввод!H40)*20%</f>
        <v>0</v>
      </c>
      <c r="I32" s="10">
        <f>I24*20%-((I24*(100-I26)/100)-Ввод!I40)*20%</f>
        <v>0</v>
      </c>
      <c r="J32" s="10">
        <f>J24*20%-((J24*(100-J26)/100)-Ввод!J40)*20%</f>
        <v>0</v>
      </c>
      <c r="K32" s="10">
        <f>K24*20%-((K24*(100-K26)/100)-Ввод!K40)*20%</f>
        <v>0</v>
      </c>
      <c r="L32" s="10">
        <f>L24*20%-((L24*(100-L26)/100)-Ввод!L40)*20%</f>
        <v>0</v>
      </c>
      <c r="M32" s="16">
        <f>C32+D32+E32+F32+G32+H32+I32+J32+K32+L32</f>
        <v>0</v>
      </c>
    </row>
    <row r="33" spans="1:13" ht="15.75" customHeight="1">
      <c r="A33" s="12"/>
      <c r="B33" s="508" t="s">
        <v>104</v>
      </c>
      <c r="C33" s="14">
        <v>20</v>
      </c>
      <c r="D33" s="14">
        <v>20</v>
      </c>
      <c r="E33" s="14">
        <v>20</v>
      </c>
      <c r="F33" s="14">
        <v>20</v>
      </c>
      <c r="G33" s="14">
        <v>20</v>
      </c>
      <c r="H33" s="14">
        <v>20</v>
      </c>
      <c r="I33" s="14">
        <v>20</v>
      </c>
      <c r="J33" s="14">
        <v>20</v>
      </c>
      <c r="K33" s="14">
        <v>20</v>
      </c>
      <c r="L33" s="14">
        <v>20</v>
      </c>
      <c r="M33" s="122"/>
    </row>
    <row r="34" spans="1:13" ht="24.75" customHeight="1">
      <c r="A34" s="28" t="s">
        <v>46</v>
      </c>
      <c r="B34" s="512" t="s">
        <v>47</v>
      </c>
      <c r="C34" s="10">
        <f t="shared" ref="C34:E34" si="15">C27*20%</f>
        <v>0</v>
      </c>
      <c r="D34" s="10">
        <f t="shared" si="15"/>
        <v>0</v>
      </c>
      <c r="E34" s="10">
        <f t="shared" si="15"/>
        <v>0</v>
      </c>
      <c r="F34" s="10">
        <f>F27*20%</f>
        <v>0</v>
      </c>
      <c r="G34" s="10">
        <f t="shared" ref="G34:L34" si="16">G27*20%</f>
        <v>0</v>
      </c>
      <c r="H34" s="10">
        <f t="shared" si="16"/>
        <v>0</v>
      </c>
      <c r="I34" s="10">
        <f t="shared" si="16"/>
        <v>0</v>
      </c>
      <c r="J34" s="10">
        <f t="shared" si="16"/>
        <v>0</v>
      </c>
      <c r="K34" s="10">
        <f t="shared" si="16"/>
        <v>0</v>
      </c>
      <c r="L34" s="10">
        <f t="shared" si="16"/>
        <v>0</v>
      </c>
      <c r="M34" s="16">
        <f t="shared" si="12"/>
        <v>0</v>
      </c>
    </row>
    <row r="35" spans="1:13" ht="25.5" customHeight="1">
      <c r="A35" s="12"/>
      <c r="B35" s="13" t="s">
        <v>108</v>
      </c>
      <c r="C35" s="151">
        <v>3</v>
      </c>
      <c r="D35" s="151">
        <v>3</v>
      </c>
      <c r="E35" s="151">
        <v>3</v>
      </c>
      <c r="F35" s="14">
        <v>3</v>
      </c>
      <c r="G35" s="14">
        <v>3</v>
      </c>
      <c r="H35" s="14">
        <v>3</v>
      </c>
      <c r="I35" s="14">
        <v>2</v>
      </c>
      <c r="J35" s="14">
        <v>2</v>
      </c>
      <c r="K35" s="14">
        <v>2</v>
      </c>
      <c r="L35" s="14">
        <v>2</v>
      </c>
      <c r="M35" s="122"/>
    </row>
    <row r="36" spans="1:13" ht="29.25" customHeight="1">
      <c r="A36" s="28" t="s">
        <v>48</v>
      </c>
      <c r="B36" s="30" t="s">
        <v>49</v>
      </c>
      <c r="C36" s="118"/>
      <c r="D36" s="118"/>
      <c r="E36" s="118"/>
      <c r="F36" s="10"/>
      <c r="G36" s="10"/>
      <c r="H36" s="10"/>
      <c r="I36" s="10"/>
      <c r="J36" s="10"/>
      <c r="K36" s="10"/>
      <c r="L36" s="10"/>
      <c r="M36" s="16"/>
    </row>
    <row r="37" spans="1:13" ht="29.25" customHeight="1">
      <c r="A37" s="11" t="s">
        <v>50</v>
      </c>
      <c r="B37" s="30" t="s">
        <v>51</v>
      </c>
      <c r="C37" s="10">
        <f t="shared" ref="C37:E37" si="17">C35/20*C34</f>
        <v>0</v>
      </c>
      <c r="D37" s="10">
        <f t="shared" si="17"/>
        <v>0</v>
      </c>
      <c r="E37" s="10">
        <f t="shared" si="17"/>
        <v>0</v>
      </c>
      <c r="F37" s="10">
        <f>F35/20*F34</f>
        <v>0</v>
      </c>
      <c r="G37" s="10">
        <f t="shared" ref="G37:L37" si="18">G35/20*G34</f>
        <v>0</v>
      </c>
      <c r="H37" s="10">
        <f t="shared" si="18"/>
        <v>0</v>
      </c>
      <c r="I37" s="10">
        <f t="shared" si="18"/>
        <v>0</v>
      </c>
      <c r="J37" s="10">
        <f t="shared" si="18"/>
        <v>0</v>
      </c>
      <c r="K37" s="10">
        <f t="shared" si="18"/>
        <v>0</v>
      </c>
      <c r="L37" s="10">
        <f t="shared" si="18"/>
        <v>0</v>
      </c>
      <c r="M37" s="16">
        <f t="shared" si="12"/>
        <v>0</v>
      </c>
    </row>
    <row r="38" spans="1:13" ht="29.25" customHeight="1">
      <c r="A38" s="15"/>
      <c r="B38" s="13" t="s">
        <v>107</v>
      </c>
      <c r="C38" s="151">
        <v>0</v>
      </c>
      <c r="D38" s="151">
        <v>0</v>
      </c>
      <c r="E38" s="151">
        <v>0</v>
      </c>
      <c r="F38" s="14">
        <v>0</v>
      </c>
      <c r="G38" s="14">
        <v>0</v>
      </c>
      <c r="H38" s="14">
        <v>3</v>
      </c>
      <c r="I38" s="14">
        <v>3</v>
      </c>
      <c r="J38" s="14">
        <v>3</v>
      </c>
      <c r="K38" s="14">
        <v>3</v>
      </c>
      <c r="L38" s="14">
        <v>3</v>
      </c>
      <c r="M38" s="122"/>
    </row>
    <row r="39" spans="1:13" ht="29.25" customHeight="1">
      <c r="A39" s="11" t="s">
        <v>52</v>
      </c>
      <c r="B39" s="509" t="s">
        <v>53</v>
      </c>
      <c r="C39" s="118"/>
      <c r="D39" s="118"/>
      <c r="E39" s="118"/>
      <c r="F39" s="10">
        <v>0</v>
      </c>
      <c r="G39" s="10">
        <v>0</v>
      </c>
      <c r="H39" s="10">
        <f>H38/20*H34</f>
        <v>0</v>
      </c>
      <c r="I39" s="10">
        <f t="shared" ref="I39:L39" si="19">I38/20*I34</f>
        <v>0</v>
      </c>
      <c r="J39" s="10">
        <f t="shared" si="19"/>
        <v>0</v>
      </c>
      <c r="K39" s="10">
        <f t="shared" si="19"/>
        <v>0</v>
      </c>
      <c r="L39" s="10">
        <f t="shared" si="19"/>
        <v>0</v>
      </c>
      <c r="M39" s="16">
        <f t="shared" si="12"/>
        <v>0</v>
      </c>
    </row>
    <row r="40" spans="1:13" ht="29.25" customHeight="1">
      <c r="A40" s="28" t="s">
        <v>54</v>
      </c>
      <c r="B40" s="30" t="s">
        <v>55</v>
      </c>
      <c r="C40" s="118"/>
      <c r="D40" s="118"/>
      <c r="E40" s="118"/>
      <c r="F40" s="10"/>
      <c r="G40" s="10"/>
      <c r="H40" s="10"/>
      <c r="I40" s="10"/>
      <c r="J40" s="10"/>
      <c r="K40" s="10"/>
      <c r="L40" s="10"/>
      <c r="M40" s="16"/>
    </row>
    <row r="41" spans="1:13" ht="29.25" customHeight="1">
      <c r="A41" s="12"/>
      <c r="B41" s="13" t="s">
        <v>109</v>
      </c>
      <c r="C41" s="151">
        <v>17</v>
      </c>
      <c r="D41" s="151">
        <v>17</v>
      </c>
      <c r="E41" s="151">
        <v>17</v>
      </c>
      <c r="F41" s="14">
        <v>17</v>
      </c>
      <c r="G41" s="14">
        <v>17</v>
      </c>
      <c r="H41" s="14">
        <v>17</v>
      </c>
      <c r="I41" s="14">
        <v>18</v>
      </c>
      <c r="J41" s="14">
        <v>18</v>
      </c>
      <c r="K41" s="14">
        <v>18</v>
      </c>
      <c r="L41" s="14">
        <v>18</v>
      </c>
      <c r="M41" s="122"/>
    </row>
    <row r="42" spans="1:13" ht="29.25" customHeight="1">
      <c r="A42" s="11" t="s">
        <v>56</v>
      </c>
      <c r="B42" s="30" t="s">
        <v>51</v>
      </c>
      <c r="C42" s="118">
        <f>C41/20*C34</f>
        <v>0</v>
      </c>
      <c r="D42" s="118">
        <f t="shared" ref="D42:L42" si="20">D41/20*D34</f>
        <v>0</v>
      </c>
      <c r="E42" s="118">
        <f t="shared" si="20"/>
        <v>0</v>
      </c>
      <c r="F42" s="118">
        <f t="shared" si="20"/>
        <v>0</v>
      </c>
      <c r="G42" s="118">
        <f t="shared" si="20"/>
        <v>0</v>
      </c>
      <c r="H42" s="118">
        <f>H41/20*H34</f>
        <v>0</v>
      </c>
      <c r="I42" s="118">
        <f t="shared" si="20"/>
        <v>0</v>
      </c>
      <c r="J42" s="118">
        <f t="shared" si="20"/>
        <v>0</v>
      </c>
      <c r="K42" s="118">
        <f t="shared" si="20"/>
        <v>0</v>
      </c>
      <c r="L42" s="118">
        <f t="shared" si="20"/>
        <v>0</v>
      </c>
      <c r="M42" s="16">
        <f>C42+D42+E42+F42+G42+H42+I42+J42+K42+L42</f>
        <v>0</v>
      </c>
    </row>
    <row r="43" spans="1:13" ht="29.25" customHeight="1">
      <c r="A43" s="15"/>
      <c r="B43" s="13" t="s">
        <v>106</v>
      </c>
      <c r="C43" s="151">
        <v>2</v>
      </c>
      <c r="D43" s="151">
        <v>2</v>
      </c>
      <c r="E43" s="151">
        <v>2</v>
      </c>
      <c r="F43" s="151">
        <v>2</v>
      </c>
      <c r="G43" s="151">
        <v>2</v>
      </c>
      <c r="H43" s="151">
        <v>9</v>
      </c>
      <c r="I43" s="151">
        <v>10</v>
      </c>
      <c r="J43" s="151">
        <v>10</v>
      </c>
      <c r="K43" s="151">
        <v>10</v>
      </c>
      <c r="L43" s="151">
        <v>10</v>
      </c>
      <c r="M43" s="122"/>
    </row>
    <row r="44" spans="1:13" ht="29.25" customHeight="1">
      <c r="A44" s="11" t="s">
        <v>57</v>
      </c>
      <c r="B44" s="509" t="s">
        <v>58</v>
      </c>
      <c r="C44" s="118">
        <f>C43/20*C34</f>
        <v>0</v>
      </c>
      <c r="D44" s="118">
        <f t="shared" ref="D44:L44" si="21">D43/20*D34</f>
        <v>0</v>
      </c>
      <c r="E44" s="118">
        <f t="shared" si="21"/>
        <v>0</v>
      </c>
      <c r="F44" s="118">
        <f t="shared" si="21"/>
        <v>0</v>
      </c>
      <c r="G44" s="118">
        <f t="shared" si="21"/>
        <v>0</v>
      </c>
      <c r="H44" s="118">
        <f t="shared" si="21"/>
        <v>0</v>
      </c>
      <c r="I44" s="118">
        <f t="shared" si="21"/>
        <v>0</v>
      </c>
      <c r="J44" s="118">
        <f t="shared" si="21"/>
        <v>0</v>
      </c>
      <c r="K44" s="118">
        <f t="shared" si="21"/>
        <v>0</v>
      </c>
      <c r="L44" s="118">
        <f t="shared" si="21"/>
        <v>0</v>
      </c>
      <c r="M44" s="16">
        <f t="shared" si="12"/>
        <v>0</v>
      </c>
    </row>
    <row r="45" spans="1:13" ht="29.25" customHeight="1">
      <c r="A45" s="28" t="s">
        <v>59</v>
      </c>
      <c r="B45" s="512" t="s">
        <v>60</v>
      </c>
      <c r="C45" s="118">
        <f>C5*13%</f>
        <v>0</v>
      </c>
      <c r="D45" s="118">
        <f t="shared" ref="D45:L45" si="22">D5*13%</f>
        <v>0</v>
      </c>
      <c r="E45" s="118">
        <f t="shared" si="22"/>
        <v>0</v>
      </c>
      <c r="F45" s="118">
        <f t="shared" si="22"/>
        <v>0</v>
      </c>
      <c r="G45" s="118">
        <f t="shared" si="22"/>
        <v>0</v>
      </c>
      <c r="H45" s="118">
        <f t="shared" si="22"/>
        <v>0</v>
      </c>
      <c r="I45" s="118">
        <f t="shared" si="22"/>
        <v>0</v>
      </c>
      <c r="J45" s="118">
        <f t="shared" si="22"/>
        <v>0</v>
      </c>
      <c r="K45" s="118">
        <f t="shared" si="22"/>
        <v>0</v>
      </c>
      <c r="L45" s="118">
        <f t="shared" si="22"/>
        <v>0</v>
      </c>
      <c r="M45" s="16">
        <f t="shared" si="12"/>
        <v>0</v>
      </c>
    </row>
    <row r="46" spans="1:13" ht="29.25" customHeight="1">
      <c r="A46" s="11" t="s">
        <v>61</v>
      </c>
      <c r="B46" s="120" t="s">
        <v>62</v>
      </c>
      <c r="C46" s="118">
        <f>C45*0.7</f>
        <v>0</v>
      </c>
      <c r="D46" s="118">
        <f t="shared" ref="D46:L46" si="23">D45*0.7</f>
        <v>0</v>
      </c>
      <c r="E46" s="118">
        <f t="shared" si="23"/>
        <v>0</v>
      </c>
      <c r="F46" s="118">
        <f t="shared" si="23"/>
        <v>0</v>
      </c>
      <c r="G46" s="118">
        <f t="shared" si="23"/>
        <v>0</v>
      </c>
      <c r="H46" s="118">
        <f t="shared" si="23"/>
        <v>0</v>
      </c>
      <c r="I46" s="118">
        <f t="shared" si="23"/>
        <v>0</v>
      </c>
      <c r="J46" s="118">
        <f t="shared" si="23"/>
        <v>0</v>
      </c>
      <c r="K46" s="118">
        <f t="shared" si="23"/>
        <v>0</v>
      </c>
      <c r="L46" s="118">
        <f t="shared" si="23"/>
        <v>0</v>
      </c>
      <c r="M46" s="16">
        <f t="shared" si="12"/>
        <v>0</v>
      </c>
    </row>
    <row r="47" spans="1:13" ht="29.25" customHeight="1">
      <c r="A47" s="11" t="s">
        <v>63</v>
      </c>
      <c r="B47" s="120" t="s">
        <v>64</v>
      </c>
      <c r="C47" s="118">
        <f>C45-C46</f>
        <v>0</v>
      </c>
      <c r="D47" s="118">
        <f t="shared" ref="D47:L47" si="24">D45-D46</f>
        <v>0</v>
      </c>
      <c r="E47" s="118">
        <f t="shared" si="24"/>
        <v>0</v>
      </c>
      <c r="F47" s="118">
        <f t="shared" si="24"/>
        <v>0</v>
      </c>
      <c r="G47" s="118">
        <f t="shared" si="24"/>
        <v>0</v>
      </c>
      <c r="H47" s="118">
        <f t="shared" si="24"/>
        <v>0</v>
      </c>
      <c r="I47" s="118">
        <f t="shared" si="24"/>
        <v>0</v>
      </c>
      <c r="J47" s="118">
        <f t="shared" si="24"/>
        <v>0</v>
      </c>
      <c r="K47" s="118">
        <f t="shared" si="24"/>
        <v>0</v>
      </c>
      <c r="L47" s="118">
        <f t="shared" si="24"/>
        <v>0</v>
      </c>
      <c r="M47" s="16">
        <f t="shared" si="12"/>
        <v>0</v>
      </c>
    </row>
    <row r="48" spans="1:13" ht="29.25" customHeight="1">
      <c r="A48" s="28" t="s">
        <v>65</v>
      </c>
      <c r="B48" s="30" t="s">
        <v>66</v>
      </c>
      <c r="C48" s="118"/>
      <c r="D48" s="118"/>
      <c r="E48" s="10"/>
      <c r="F48" s="10"/>
      <c r="G48" s="10"/>
      <c r="H48" s="10"/>
      <c r="I48" s="10"/>
      <c r="J48" s="10"/>
      <c r="K48" s="10"/>
      <c r="L48" s="10"/>
      <c r="M48" s="16"/>
    </row>
    <row r="49" spans="1:13" ht="29.25" customHeight="1">
      <c r="A49" s="11" t="s">
        <v>67</v>
      </c>
      <c r="B49" s="30" t="s">
        <v>51</v>
      </c>
      <c r="C49" s="118">
        <f>Ввод!C22*'Первичный лист '!B10</f>
        <v>0</v>
      </c>
      <c r="D49" s="118">
        <f>Ввод!D22*'Первичный лист '!B10</f>
        <v>0</v>
      </c>
      <c r="E49" s="118">
        <f>Ввод!E22*'Первичный лист '!B10</f>
        <v>0</v>
      </c>
      <c r="F49" s="118">
        <f>Ввод!F22*'Первичный лист '!B10</f>
        <v>0</v>
      </c>
      <c r="G49" s="118">
        <f>Ввод!G22*'Первичный лист '!B10</f>
        <v>0</v>
      </c>
      <c r="H49" s="118">
        <f>Ввод!H22*'Первичный лист '!B10</f>
        <v>0</v>
      </c>
      <c r="I49" s="118">
        <f>Ввод!I22*'Первичный лист '!B10</f>
        <v>0</v>
      </c>
      <c r="J49" s="118">
        <f>Ввод!J22*'Первичный лист '!B10</f>
        <v>0</v>
      </c>
      <c r="K49" s="118">
        <f>Ввод!K22*'Первичный лист '!B10</f>
        <v>0</v>
      </c>
      <c r="L49" s="118">
        <f>Ввод!L22*'Первичный лист '!B10</f>
        <v>0</v>
      </c>
      <c r="M49" s="16">
        <f t="shared" si="12"/>
        <v>0</v>
      </c>
    </row>
    <row r="50" spans="1:13" ht="29.25" customHeight="1">
      <c r="A50" s="11" t="s">
        <v>68</v>
      </c>
      <c r="B50" s="120" t="s">
        <v>69</v>
      </c>
      <c r="C50" s="118">
        <v>0</v>
      </c>
      <c r="D50" s="118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6">
        <f t="shared" si="12"/>
        <v>0</v>
      </c>
    </row>
    <row r="51" spans="1:13" ht="29.25" customHeight="1">
      <c r="A51" s="11"/>
      <c r="B51" s="13" t="s">
        <v>114</v>
      </c>
      <c r="C51" s="118">
        <f>Ввод!C41</f>
        <v>0</v>
      </c>
      <c r="D51" s="118">
        <f>Ввод!D41</f>
        <v>0</v>
      </c>
      <c r="E51" s="118">
        <f>Ввод!E41</f>
        <v>0</v>
      </c>
      <c r="F51" s="118">
        <f>Ввод!F41</f>
        <v>0</v>
      </c>
      <c r="G51" s="118">
        <f>Ввод!G41</f>
        <v>0</v>
      </c>
      <c r="H51" s="118">
        <f>Ввод!H41</f>
        <v>0</v>
      </c>
      <c r="I51" s="118">
        <f>Ввод!I41</f>
        <v>0</v>
      </c>
      <c r="J51" s="118">
        <f>Ввод!J41</f>
        <v>0</v>
      </c>
      <c r="K51" s="118">
        <f>Ввод!K41</f>
        <v>0</v>
      </c>
      <c r="L51" s="118">
        <f>Ввод!L41</f>
        <v>0</v>
      </c>
      <c r="M51" s="152">
        <f>Ввод!M41</f>
        <v>0</v>
      </c>
    </row>
    <row r="52" spans="1:13" ht="29.25" customHeight="1">
      <c r="A52" s="15"/>
      <c r="B52" s="13" t="s">
        <v>111</v>
      </c>
      <c r="C52" s="151">
        <v>9470</v>
      </c>
      <c r="D52" s="151">
        <v>9470</v>
      </c>
      <c r="E52" s="151">
        <v>9470</v>
      </c>
      <c r="F52" s="151">
        <v>9470</v>
      </c>
      <c r="G52" s="151">
        <v>9470</v>
      </c>
      <c r="H52" s="151">
        <v>9470</v>
      </c>
      <c r="I52" s="151">
        <v>9470</v>
      </c>
      <c r="J52" s="151">
        <v>9470</v>
      </c>
      <c r="K52" s="151">
        <v>9470</v>
      </c>
      <c r="L52" s="151">
        <v>9470</v>
      </c>
      <c r="M52" s="152"/>
    </row>
    <row r="53" spans="1:13" ht="29.25" customHeight="1">
      <c r="A53" s="15"/>
      <c r="B53" s="13" t="s">
        <v>110</v>
      </c>
      <c r="C53" s="151">
        <v>0.4</v>
      </c>
      <c r="D53" s="151">
        <v>0.4</v>
      </c>
      <c r="E53" s="151">
        <v>0.4</v>
      </c>
      <c r="F53" s="151">
        <v>0.4</v>
      </c>
      <c r="G53" s="151">
        <v>0.4</v>
      </c>
      <c r="H53" s="151">
        <v>0.4</v>
      </c>
      <c r="I53" s="151">
        <v>0.4</v>
      </c>
      <c r="J53" s="151">
        <v>0.4</v>
      </c>
      <c r="K53" s="151">
        <v>0.4</v>
      </c>
      <c r="L53" s="151">
        <v>0.4</v>
      </c>
      <c r="M53" s="153"/>
    </row>
    <row r="54" spans="1:13" ht="29.25" customHeight="1">
      <c r="A54" s="28" t="s">
        <v>70</v>
      </c>
      <c r="B54" s="512" t="s">
        <v>71</v>
      </c>
      <c r="C54" s="118"/>
      <c r="D54" s="118"/>
      <c r="E54" s="10"/>
      <c r="F54" s="10"/>
      <c r="G54" s="10"/>
      <c r="H54" s="10"/>
      <c r="I54" s="10"/>
      <c r="J54" s="10"/>
      <c r="K54" s="10"/>
      <c r="L54" s="10"/>
      <c r="M54" s="16"/>
    </row>
    <row r="55" spans="1:13" ht="29.25" customHeight="1">
      <c r="A55" s="11" t="s">
        <v>72</v>
      </c>
      <c r="B55" s="30" t="s">
        <v>51</v>
      </c>
      <c r="C55" s="118">
        <f>C51*C52*0.4%</f>
        <v>0</v>
      </c>
      <c r="D55" s="118">
        <f t="shared" ref="D55:L55" si="25">D51*D52*0.4%</f>
        <v>0</v>
      </c>
      <c r="E55" s="118">
        <f t="shared" si="25"/>
        <v>0</v>
      </c>
      <c r="F55" s="118">
        <f t="shared" si="25"/>
        <v>0</v>
      </c>
      <c r="G55" s="118">
        <f t="shared" si="25"/>
        <v>0</v>
      </c>
      <c r="H55" s="118">
        <f t="shared" si="25"/>
        <v>0</v>
      </c>
      <c r="I55" s="118">
        <f t="shared" si="25"/>
        <v>0</v>
      </c>
      <c r="J55" s="118">
        <f t="shared" si="25"/>
        <v>0</v>
      </c>
      <c r="K55" s="118">
        <f t="shared" si="25"/>
        <v>0</v>
      </c>
      <c r="L55" s="118">
        <f t="shared" si="25"/>
        <v>0</v>
      </c>
      <c r="M55" s="16">
        <f t="shared" si="12"/>
        <v>0</v>
      </c>
    </row>
    <row r="56" spans="1:13" ht="29.25" customHeight="1">
      <c r="A56" s="11" t="s">
        <v>73</v>
      </c>
      <c r="B56" s="120" t="s">
        <v>74</v>
      </c>
      <c r="C56" s="118">
        <v>0</v>
      </c>
      <c r="D56" s="118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6">
        <f t="shared" si="12"/>
        <v>0</v>
      </c>
    </row>
    <row r="57" spans="1:13" ht="29.25" customHeight="1">
      <c r="A57" s="28" t="s">
        <v>75</v>
      </c>
      <c r="B57" s="512" t="s">
        <v>76</v>
      </c>
      <c r="C57" s="118">
        <f>Ввод!C42</f>
        <v>0</v>
      </c>
      <c r="D57" s="118">
        <f>Ввод!D42</f>
        <v>0</v>
      </c>
      <c r="E57" s="118">
        <f>Ввод!E42</f>
        <v>0</v>
      </c>
      <c r="F57" s="118">
        <f>Ввод!F42</f>
        <v>0</v>
      </c>
      <c r="G57" s="118">
        <f>Ввод!G42</f>
        <v>0</v>
      </c>
      <c r="H57" s="118">
        <f>Ввод!H42</f>
        <v>0</v>
      </c>
      <c r="I57" s="118">
        <f>Ввод!I42</f>
        <v>0</v>
      </c>
      <c r="J57" s="118">
        <f>Ввод!J42</f>
        <v>0</v>
      </c>
      <c r="K57" s="118">
        <f>Ввод!K42</f>
        <v>0</v>
      </c>
      <c r="L57" s="118">
        <f>Ввод!L42</f>
        <v>0</v>
      </c>
      <c r="M57" s="152">
        <f>Ввод!M42</f>
        <v>0</v>
      </c>
    </row>
    <row r="58" spans="1:13" ht="29.25" customHeight="1">
      <c r="A58" s="565" t="s">
        <v>77</v>
      </c>
      <c r="B58" s="566"/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7"/>
    </row>
    <row r="59" spans="1:13" ht="29.25" customHeight="1">
      <c r="A59" s="28" t="s">
        <v>78</v>
      </c>
      <c r="B59" s="30" t="s">
        <v>79</v>
      </c>
      <c r="C59" s="118">
        <f>C30-C31</f>
        <v>0</v>
      </c>
      <c r="D59" s="118">
        <f t="shared" ref="D59:L59" si="26">D30-D31</f>
        <v>0</v>
      </c>
      <c r="E59" s="118">
        <f t="shared" si="26"/>
        <v>0</v>
      </c>
      <c r="F59" s="118">
        <f t="shared" si="26"/>
        <v>0</v>
      </c>
      <c r="G59" s="118">
        <f t="shared" si="26"/>
        <v>0</v>
      </c>
      <c r="H59" s="118">
        <f t="shared" si="26"/>
        <v>0</v>
      </c>
      <c r="I59" s="118">
        <f t="shared" si="26"/>
        <v>0</v>
      </c>
      <c r="J59" s="118">
        <f t="shared" si="26"/>
        <v>0</v>
      </c>
      <c r="K59" s="118">
        <f t="shared" si="26"/>
        <v>0</v>
      </c>
      <c r="L59" s="118">
        <f t="shared" si="26"/>
        <v>0</v>
      </c>
      <c r="M59" s="16">
        <f t="shared" si="12"/>
        <v>0</v>
      </c>
    </row>
    <row r="60" spans="1:13" ht="46.5" customHeight="1">
      <c r="A60" s="28" t="s">
        <v>80</v>
      </c>
      <c r="B60" s="30" t="s">
        <v>81</v>
      </c>
      <c r="C60" s="118">
        <f t="shared" ref="C60:L60" si="27">C37+C32</f>
        <v>0</v>
      </c>
      <c r="D60" s="118">
        <f t="shared" si="27"/>
        <v>0</v>
      </c>
      <c r="E60" s="118">
        <f t="shared" si="27"/>
        <v>0</v>
      </c>
      <c r="F60" s="118">
        <f t="shared" si="27"/>
        <v>0</v>
      </c>
      <c r="G60" s="118">
        <f t="shared" si="27"/>
        <v>0</v>
      </c>
      <c r="H60" s="118">
        <f t="shared" si="27"/>
        <v>0</v>
      </c>
      <c r="I60" s="118">
        <f t="shared" si="27"/>
        <v>0</v>
      </c>
      <c r="J60" s="118">
        <f t="shared" si="27"/>
        <v>0</v>
      </c>
      <c r="K60" s="118">
        <f t="shared" si="27"/>
        <v>0</v>
      </c>
      <c r="L60" s="118">
        <f t="shared" si="27"/>
        <v>0</v>
      </c>
      <c r="M60" s="16">
        <f t="shared" si="12"/>
        <v>0</v>
      </c>
    </row>
    <row r="61" spans="1:13" ht="47.25" customHeight="1">
      <c r="A61" s="28" t="s">
        <v>82</v>
      </c>
      <c r="B61" s="30" t="s">
        <v>83</v>
      </c>
      <c r="C61" s="118">
        <f t="shared" ref="C61" si="28">C32+C39</f>
        <v>0</v>
      </c>
      <c r="D61" s="118">
        <f t="shared" ref="D61:L61" si="29">D32+D39</f>
        <v>0</v>
      </c>
      <c r="E61" s="118">
        <f t="shared" si="29"/>
        <v>0</v>
      </c>
      <c r="F61" s="118">
        <f t="shared" si="29"/>
        <v>0</v>
      </c>
      <c r="G61" s="118">
        <f t="shared" si="29"/>
        <v>0</v>
      </c>
      <c r="H61" s="118">
        <f t="shared" si="29"/>
        <v>0</v>
      </c>
      <c r="I61" s="118">
        <f t="shared" si="29"/>
        <v>0</v>
      </c>
      <c r="J61" s="118">
        <f t="shared" si="29"/>
        <v>0</v>
      </c>
      <c r="K61" s="118">
        <f t="shared" si="29"/>
        <v>0</v>
      </c>
      <c r="L61" s="118">
        <f t="shared" si="29"/>
        <v>0</v>
      </c>
      <c r="M61" s="16">
        <f>C61+D61+E61+F61+G61+H61+I61+J61+K61+L61</f>
        <v>0</v>
      </c>
    </row>
    <row r="62" spans="1:13" ht="49.5" customHeight="1">
      <c r="A62" s="23" t="s">
        <v>84</v>
      </c>
      <c r="B62" s="24" t="s">
        <v>85</v>
      </c>
      <c r="C62" s="154">
        <f>C60-C61+C59</f>
        <v>0</v>
      </c>
      <c r="D62" s="154">
        <f t="shared" ref="D62:L62" si="30">D60-D61+D59</f>
        <v>0</v>
      </c>
      <c r="E62" s="154">
        <f t="shared" si="30"/>
        <v>0</v>
      </c>
      <c r="F62" s="154">
        <f t="shared" si="30"/>
        <v>0</v>
      </c>
      <c r="G62" s="154">
        <f t="shared" si="30"/>
        <v>0</v>
      </c>
      <c r="H62" s="154">
        <f t="shared" si="30"/>
        <v>0</v>
      </c>
      <c r="I62" s="154">
        <f t="shared" si="30"/>
        <v>0</v>
      </c>
      <c r="J62" s="154">
        <f t="shared" si="30"/>
        <v>0</v>
      </c>
      <c r="K62" s="154">
        <f t="shared" si="30"/>
        <v>0</v>
      </c>
      <c r="L62" s="154">
        <f t="shared" si="30"/>
        <v>0</v>
      </c>
      <c r="M62" s="16">
        <f>C62+D62+E62+F62+G62+H62+I62+J62+K62+L62</f>
        <v>0</v>
      </c>
    </row>
    <row r="63" spans="1:13" ht="29.25" customHeight="1">
      <c r="A63" s="28" t="s">
        <v>86</v>
      </c>
      <c r="B63" s="17" t="s">
        <v>375</v>
      </c>
      <c r="C63" s="118">
        <f>C61-C62</f>
        <v>0</v>
      </c>
      <c r="D63" s="118">
        <f t="shared" ref="D63:L63" si="31">D61-D62</f>
        <v>0</v>
      </c>
      <c r="E63" s="118">
        <f t="shared" si="31"/>
        <v>0</v>
      </c>
      <c r="F63" s="118">
        <f t="shared" si="31"/>
        <v>0</v>
      </c>
      <c r="G63" s="118">
        <f t="shared" si="31"/>
        <v>0</v>
      </c>
      <c r="H63" s="118">
        <f t="shared" si="31"/>
        <v>0</v>
      </c>
      <c r="I63" s="118">
        <f t="shared" si="31"/>
        <v>0</v>
      </c>
      <c r="J63" s="118">
        <f t="shared" si="31"/>
        <v>0</v>
      </c>
      <c r="K63" s="118">
        <f t="shared" si="31"/>
        <v>0</v>
      </c>
      <c r="L63" s="118">
        <f t="shared" si="31"/>
        <v>0</v>
      </c>
      <c r="M63" s="16">
        <f>C63+D63+E63+F63+G63+H63+I63+J63+K63+L63</f>
        <v>0</v>
      </c>
    </row>
    <row r="64" spans="1:13" ht="57.75" customHeight="1">
      <c r="A64" s="28" t="s">
        <v>87</v>
      </c>
      <c r="B64" s="30" t="s">
        <v>88</v>
      </c>
      <c r="C64" s="118">
        <f t="shared" ref="C64:L64" si="32">C42+C46+C49+C57</f>
        <v>0</v>
      </c>
      <c r="D64" s="118">
        <f t="shared" si="32"/>
        <v>0</v>
      </c>
      <c r="E64" s="118">
        <f t="shared" si="32"/>
        <v>0</v>
      </c>
      <c r="F64" s="118">
        <f t="shared" si="32"/>
        <v>0</v>
      </c>
      <c r="G64" s="118">
        <f t="shared" si="32"/>
        <v>0</v>
      </c>
      <c r="H64" s="118">
        <f t="shared" si="32"/>
        <v>0</v>
      </c>
      <c r="I64" s="118">
        <f t="shared" si="32"/>
        <v>0</v>
      </c>
      <c r="J64" s="118">
        <f t="shared" si="32"/>
        <v>0</v>
      </c>
      <c r="K64" s="118">
        <f t="shared" si="32"/>
        <v>0</v>
      </c>
      <c r="L64" s="118">
        <f t="shared" si="32"/>
        <v>0</v>
      </c>
      <c r="M64" s="16">
        <f t="shared" si="12"/>
        <v>0</v>
      </c>
    </row>
    <row r="65" spans="1:13" ht="66" customHeight="1">
      <c r="A65" s="28" t="s">
        <v>89</v>
      </c>
      <c r="B65" s="30" t="s">
        <v>90</v>
      </c>
      <c r="C65" s="118">
        <f t="shared" ref="C65" si="33">C44+C46+C50+C57</f>
        <v>0</v>
      </c>
      <c r="D65" s="118">
        <f t="shared" ref="D65:M65" si="34">D44+D46+D50+D57</f>
        <v>0</v>
      </c>
      <c r="E65" s="118">
        <f t="shared" si="34"/>
        <v>0</v>
      </c>
      <c r="F65" s="118">
        <f t="shared" si="34"/>
        <v>0</v>
      </c>
      <c r="G65" s="118">
        <f t="shared" si="34"/>
        <v>0</v>
      </c>
      <c r="H65" s="118">
        <f t="shared" si="34"/>
        <v>0</v>
      </c>
      <c r="I65" s="118">
        <f t="shared" si="34"/>
        <v>0</v>
      </c>
      <c r="J65" s="118">
        <f t="shared" si="34"/>
        <v>0</v>
      </c>
      <c r="K65" s="118">
        <f t="shared" si="34"/>
        <v>0</v>
      </c>
      <c r="L65" s="118">
        <f t="shared" si="34"/>
        <v>0</v>
      </c>
      <c r="M65" s="152">
        <f t="shared" si="34"/>
        <v>0</v>
      </c>
    </row>
    <row r="66" spans="1:13" ht="54.75" customHeight="1">
      <c r="A66" s="23" t="s">
        <v>91</v>
      </c>
      <c r="B66" s="24" t="s">
        <v>92</v>
      </c>
      <c r="C66" s="154">
        <f>C64-C65</f>
        <v>0</v>
      </c>
      <c r="D66" s="154">
        <f t="shared" ref="D66:M66" si="35">D64-D65</f>
        <v>0</v>
      </c>
      <c r="E66" s="154">
        <f t="shared" si="35"/>
        <v>0</v>
      </c>
      <c r="F66" s="154">
        <f t="shared" si="35"/>
        <v>0</v>
      </c>
      <c r="G66" s="154">
        <f t="shared" si="35"/>
        <v>0</v>
      </c>
      <c r="H66" s="154">
        <f t="shared" si="35"/>
        <v>0</v>
      </c>
      <c r="I66" s="154">
        <f t="shared" si="35"/>
        <v>0</v>
      </c>
      <c r="J66" s="154">
        <f t="shared" si="35"/>
        <v>0</v>
      </c>
      <c r="K66" s="154">
        <f t="shared" si="35"/>
        <v>0</v>
      </c>
      <c r="L66" s="154">
        <f t="shared" si="35"/>
        <v>0</v>
      </c>
      <c r="M66" s="155">
        <f t="shared" si="35"/>
        <v>0</v>
      </c>
    </row>
    <row r="67" spans="1:13" ht="38.25" customHeight="1">
      <c r="A67" s="28" t="s">
        <v>93</v>
      </c>
      <c r="B67" s="17" t="s">
        <v>376</v>
      </c>
      <c r="C67" s="118">
        <f>C65-C66</f>
        <v>0</v>
      </c>
      <c r="D67" s="118">
        <f t="shared" ref="D67:L67" si="36">D65-D66</f>
        <v>0</v>
      </c>
      <c r="E67" s="118">
        <f t="shared" si="36"/>
        <v>0</v>
      </c>
      <c r="F67" s="118">
        <f t="shared" si="36"/>
        <v>0</v>
      </c>
      <c r="G67" s="118">
        <f t="shared" si="36"/>
        <v>0</v>
      </c>
      <c r="H67" s="118">
        <f t="shared" si="36"/>
        <v>0</v>
      </c>
      <c r="I67" s="118">
        <f t="shared" si="36"/>
        <v>0</v>
      </c>
      <c r="J67" s="118">
        <f t="shared" si="36"/>
        <v>0</v>
      </c>
      <c r="K67" s="118">
        <f t="shared" si="36"/>
        <v>0</v>
      </c>
      <c r="L67" s="118">
        <f t="shared" si="36"/>
        <v>0</v>
      </c>
      <c r="M67" s="16">
        <f>C67+D67+E67+F67+G67+H67+I67+J67+K67+L67</f>
        <v>0</v>
      </c>
    </row>
    <row r="68" spans="1:13" ht="53.25" customHeight="1">
      <c r="A68" s="28" t="s">
        <v>94</v>
      </c>
      <c r="B68" s="30" t="s">
        <v>95</v>
      </c>
      <c r="C68" s="118">
        <f>C47+C55</f>
        <v>0</v>
      </c>
      <c r="D68" s="118">
        <f t="shared" ref="D68:L68" si="37">D47+D55</f>
        <v>0</v>
      </c>
      <c r="E68" s="118">
        <f t="shared" si="37"/>
        <v>0</v>
      </c>
      <c r="F68" s="118">
        <f t="shared" si="37"/>
        <v>0</v>
      </c>
      <c r="G68" s="118">
        <f t="shared" si="37"/>
        <v>0</v>
      </c>
      <c r="H68" s="118">
        <f t="shared" si="37"/>
        <v>0</v>
      </c>
      <c r="I68" s="118">
        <f t="shared" si="37"/>
        <v>0</v>
      </c>
      <c r="J68" s="118">
        <f t="shared" si="37"/>
        <v>0</v>
      </c>
      <c r="K68" s="118">
        <f t="shared" si="37"/>
        <v>0</v>
      </c>
      <c r="L68" s="118">
        <f t="shared" si="37"/>
        <v>0</v>
      </c>
      <c r="M68" s="16">
        <f t="shared" si="12"/>
        <v>0</v>
      </c>
    </row>
    <row r="69" spans="1:13" ht="44.25" customHeight="1">
      <c r="A69" s="28" t="s">
        <v>96</v>
      </c>
      <c r="B69" s="30" t="s">
        <v>97</v>
      </c>
      <c r="C69" s="118">
        <f t="shared" ref="C69" si="38">C47+C56</f>
        <v>0</v>
      </c>
      <c r="D69" s="118">
        <f t="shared" ref="D69:M69" si="39">D47+D56</f>
        <v>0</v>
      </c>
      <c r="E69" s="118">
        <f t="shared" si="39"/>
        <v>0</v>
      </c>
      <c r="F69" s="118">
        <f t="shared" si="39"/>
        <v>0</v>
      </c>
      <c r="G69" s="118">
        <f t="shared" si="39"/>
        <v>0</v>
      </c>
      <c r="H69" s="118">
        <f t="shared" si="39"/>
        <v>0</v>
      </c>
      <c r="I69" s="118">
        <f t="shared" si="39"/>
        <v>0</v>
      </c>
      <c r="J69" s="118">
        <f t="shared" si="39"/>
        <v>0</v>
      </c>
      <c r="K69" s="118">
        <f t="shared" si="39"/>
        <v>0</v>
      </c>
      <c r="L69" s="118">
        <f t="shared" si="39"/>
        <v>0</v>
      </c>
      <c r="M69" s="152">
        <f t="shared" si="39"/>
        <v>0</v>
      </c>
    </row>
    <row r="70" spans="1:13" ht="67.5" customHeight="1">
      <c r="A70" s="23" t="s">
        <v>98</v>
      </c>
      <c r="B70" s="24" t="s">
        <v>99</v>
      </c>
      <c r="C70" s="154">
        <f>C68-C69</f>
        <v>0</v>
      </c>
      <c r="D70" s="154">
        <f t="shared" ref="D70:M70" si="40">D68-D69</f>
        <v>0</v>
      </c>
      <c r="E70" s="154">
        <f t="shared" si="40"/>
        <v>0</v>
      </c>
      <c r="F70" s="154">
        <f t="shared" si="40"/>
        <v>0</v>
      </c>
      <c r="G70" s="154">
        <f t="shared" si="40"/>
        <v>0</v>
      </c>
      <c r="H70" s="154">
        <f t="shared" si="40"/>
        <v>0</v>
      </c>
      <c r="I70" s="154">
        <f t="shared" si="40"/>
        <v>0</v>
      </c>
      <c r="J70" s="154">
        <f t="shared" si="40"/>
        <v>0</v>
      </c>
      <c r="K70" s="154">
        <f t="shared" si="40"/>
        <v>0</v>
      </c>
      <c r="L70" s="154">
        <f t="shared" si="40"/>
        <v>0</v>
      </c>
      <c r="M70" s="155">
        <f t="shared" si="40"/>
        <v>0</v>
      </c>
    </row>
    <row r="71" spans="1:13" ht="45.75" customHeight="1" thickBot="1">
      <c r="A71" s="6" t="s">
        <v>100</v>
      </c>
      <c r="B71" s="18" t="s">
        <v>377</v>
      </c>
      <c r="C71" s="156">
        <f>C69-C70</f>
        <v>0</v>
      </c>
      <c r="D71" s="156">
        <f t="shared" ref="D71:L71" si="41">D69-D70</f>
        <v>0</v>
      </c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6">
        <f>C71+D71+E71+F71+G71+H71+I71+J71+K71+L71</f>
        <v>0</v>
      </c>
    </row>
    <row r="72" spans="1:13" ht="29.25" customHeight="1"/>
    <row r="73" spans="1:13" ht="29.25" customHeight="1"/>
    <row r="74" spans="1:13" ht="29.25" customHeight="1"/>
    <row r="75" spans="1:13" ht="29.25" customHeight="1"/>
    <row r="76" spans="1:13" ht="29.25" customHeight="1"/>
    <row r="77" spans="1:13" ht="29.25" customHeight="1"/>
    <row r="78" spans="1:13" ht="29.25" customHeight="1"/>
  </sheetData>
  <mergeCells count="7">
    <mergeCell ref="A58:M58"/>
    <mergeCell ref="A2:A3"/>
    <mergeCell ref="B2:B3"/>
    <mergeCell ref="C2:L2"/>
    <mergeCell ref="M2:M3"/>
    <mergeCell ref="A7:A9"/>
    <mergeCell ref="B7:B9"/>
  </mergeCells>
  <pageMargins left="0.7" right="0.7" top="0.75" bottom="0.75" header="0.3" footer="0.3"/>
  <pageSetup paperSize="9" scale="8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workbookViewId="0">
      <selection activeCell="L17" sqref="L17"/>
    </sheetView>
  </sheetViews>
  <sheetFormatPr defaultRowHeight="12.75"/>
  <cols>
    <col min="1" max="1" width="9.140625" style="40"/>
    <col min="2" max="2" width="35.5703125" style="40" bestFit="1" customWidth="1"/>
    <col min="3" max="9" width="9.7109375" style="40" customWidth="1"/>
    <col min="10" max="10" width="10.7109375" style="40" customWidth="1"/>
    <col min="11" max="11" width="11.85546875" style="40" customWidth="1"/>
    <col min="12" max="12" width="12.28515625" style="40" customWidth="1"/>
    <col min="13" max="16" width="10.7109375" style="40" bestFit="1" customWidth="1"/>
    <col min="17" max="16384" width="9.140625" style="40"/>
  </cols>
  <sheetData>
    <row r="1" spans="2:14">
      <c r="B1" s="39"/>
    </row>
    <row r="3" spans="2:14">
      <c r="B3" s="39" t="s">
        <v>220</v>
      </c>
      <c r="L3" s="40" t="s">
        <v>221</v>
      </c>
    </row>
    <row r="4" spans="2:14" ht="13.5" thickBot="1"/>
    <row r="5" spans="2:14" ht="13.5" thickBot="1">
      <c r="B5" s="41"/>
      <c r="C5" s="42" t="str">
        <f>Ввод!C7</f>
        <v>1-й</v>
      </c>
      <c r="D5" s="42" t="str">
        <f>Ввод!D7</f>
        <v>2-й</v>
      </c>
      <c r="E5" s="42" t="str">
        <f>Ввод!E7</f>
        <v>3-й</v>
      </c>
      <c r="F5" s="42" t="str">
        <f>Ввод!F7</f>
        <v>4-й</v>
      </c>
      <c r="G5" s="42" t="str">
        <f>Ввод!G7</f>
        <v>5-й</v>
      </c>
      <c r="H5" s="42" t="str">
        <f>Ввод!H7</f>
        <v>6-й</v>
      </c>
      <c r="I5" s="42" t="str">
        <f>Ввод!I7</f>
        <v>7-й</v>
      </c>
      <c r="J5" s="42" t="str">
        <f>Ввод!J7</f>
        <v>8-й</v>
      </c>
      <c r="K5" s="42" t="str">
        <f>Ввод!K7</f>
        <v>9-й</v>
      </c>
      <c r="L5" s="43" t="str">
        <f>Ввод!L7</f>
        <v>10-й</v>
      </c>
    </row>
    <row r="6" spans="2:14" ht="15.75">
      <c r="B6" s="72" t="s">
        <v>222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4" s="39" customFormat="1" ht="15">
      <c r="B7" s="44" t="s">
        <v>223</v>
      </c>
      <c r="C7" s="45">
        <f>C8</f>
        <v>0</v>
      </c>
      <c r="D7" s="45">
        <f t="shared" ref="D7:L7" si="0">D8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6">
        <f t="shared" si="0"/>
        <v>0</v>
      </c>
    </row>
    <row r="8" spans="2:14">
      <c r="B8" s="47" t="s">
        <v>224</v>
      </c>
      <c r="C8" s="48">
        <f>Ввод!C34</f>
        <v>0</v>
      </c>
      <c r="D8" s="48">
        <f>Ввод!D34</f>
        <v>0</v>
      </c>
      <c r="E8" s="48">
        <f>Ввод!E34</f>
        <v>0</v>
      </c>
      <c r="F8" s="48">
        <f>Ввод!F34</f>
        <v>0</v>
      </c>
      <c r="G8" s="48">
        <f>Ввод!G34</f>
        <v>0</v>
      </c>
      <c r="H8" s="48">
        <f>Ввод!H34</f>
        <v>0</v>
      </c>
      <c r="I8" s="48">
        <f>Ввод!I34</f>
        <v>0</v>
      </c>
      <c r="J8" s="48">
        <f>Ввод!J34</f>
        <v>0</v>
      </c>
      <c r="K8" s="48">
        <f>Ввод!K34</f>
        <v>0</v>
      </c>
      <c r="L8" s="50">
        <f>Ввод!L34</f>
        <v>0</v>
      </c>
      <c r="M8" s="49"/>
      <c r="N8" s="49"/>
    </row>
    <row r="9" spans="2:14" s="39" customFormat="1" ht="15">
      <c r="B9" s="44" t="s">
        <v>225</v>
      </c>
      <c r="C9" s="45">
        <f>C10+C11</f>
        <v>0</v>
      </c>
      <c r="D9" s="45">
        <f>D10+D11</f>
        <v>0</v>
      </c>
      <c r="E9" s="45">
        <f t="shared" ref="E9:L9" si="1">E10+E11</f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6">
        <f t="shared" si="1"/>
        <v>0</v>
      </c>
      <c r="M9" s="49"/>
      <c r="N9" s="49"/>
    </row>
    <row r="10" spans="2:14">
      <c r="B10" s="47" t="s">
        <v>226</v>
      </c>
      <c r="C10" s="48">
        <f>Ввод!C36</f>
        <v>0</v>
      </c>
      <c r="D10" s="48">
        <f>Ввод!D36</f>
        <v>0</v>
      </c>
      <c r="E10" s="48">
        <f>Ввод!E36</f>
        <v>0</v>
      </c>
      <c r="F10" s="48">
        <f>Ввод!F36</f>
        <v>0</v>
      </c>
      <c r="G10" s="48">
        <f>Ввод!G36</f>
        <v>0</v>
      </c>
      <c r="H10" s="48">
        <f>Ввод!H36</f>
        <v>0</v>
      </c>
      <c r="I10" s="48">
        <f>Ввод!I36</f>
        <v>0</v>
      </c>
      <c r="J10" s="48">
        <f>Ввод!J36</f>
        <v>0</v>
      </c>
      <c r="K10" s="48">
        <f>Ввод!K36</f>
        <v>0</v>
      </c>
      <c r="L10" s="50">
        <f>Ввод!L36</f>
        <v>0</v>
      </c>
    </row>
    <row r="11" spans="2:14">
      <c r="B11" s="47" t="s">
        <v>227</v>
      </c>
      <c r="C11" s="48">
        <f>вспом!C31+вспом!C39+вспом!C44+вспом!C56+вспом!C56</f>
        <v>0</v>
      </c>
      <c r="D11" s="48">
        <f>вспом!D31+вспом!D39+вспом!D44+вспом!D56+вспом!C50</f>
        <v>0</v>
      </c>
      <c r="E11" s="48">
        <f>вспом!E31+вспом!E39+вспом!E44+вспом!E56+вспом!D50</f>
        <v>0</v>
      </c>
      <c r="F11" s="48">
        <f>вспом!F31+вспом!F39+вспом!F44+вспом!F56+вспом!E50</f>
        <v>0</v>
      </c>
      <c r="G11" s="48">
        <f>вспом!G31+вспом!G39+вспом!G44+вспом!G56+вспом!F50</f>
        <v>0</v>
      </c>
      <c r="H11" s="48">
        <f>вспом!H31+вспом!H39+вспом!H44+вспом!H56+вспом!G50</f>
        <v>0</v>
      </c>
      <c r="I11" s="48">
        <f>вспом!I31+вспом!I39+вспом!I44+вспом!I56+вспом!H50</f>
        <v>0</v>
      </c>
      <c r="J11" s="48">
        <f>вспом!J31+вспом!J39+вспом!J44+вспом!J56+вспом!I50</f>
        <v>0</v>
      </c>
      <c r="K11" s="48">
        <f>вспом!K31+вспом!K39+вспом!K44+вспом!K56+вспом!J50</f>
        <v>0</v>
      </c>
      <c r="L11" s="48">
        <f>вспом!L31+вспом!L39+вспом!L44+вспом!L56+вспом!K50</f>
        <v>0</v>
      </c>
    </row>
    <row r="12" spans="2:14" s="39" customFormat="1" ht="15.75" thickBot="1">
      <c r="B12" s="51" t="s">
        <v>228</v>
      </c>
      <c r="C12" s="52">
        <f>C7-C9</f>
        <v>0</v>
      </c>
      <c r="D12" s="52">
        <f>D7-D9</f>
        <v>0</v>
      </c>
      <c r="E12" s="52">
        <f t="shared" ref="E12:L12" si="2">E7-E9</f>
        <v>0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3">
        <f t="shared" si="2"/>
        <v>0</v>
      </c>
    </row>
    <row r="13" spans="2:14" ht="15.75">
      <c r="B13" s="72" t="s">
        <v>246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2:14" s="39" customFormat="1" ht="15">
      <c r="B14" s="44" t="s">
        <v>223</v>
      </c>
      <c r="C14" s="45">
        <f>C15</f>
        <v>0</v>
      </c>
      <c r="D14" s="45">
        <f>D15</f>
        <v>0</v>
      </c>
      <c r="E14" s="45">
        <f t="shared" ref="E14:L14" si="3">E15</f>
        <v>0</v>
      </c>
      <c r="F14" s="45">
        <f t="shared" si="3"/>
        <v>0</v>
      </c>
      <c r="G14" s="45">
        <f t="shared" si="3"/>
        <v>0</v>
      </c>
      <c r="H14" s="45">
        <f t="shared" si="3"/>
        <v>0</v>
      </c>
      <c r="I14" s="45">
        <f t="shared" si="3"/>
        <v>0</v>
      </c>
      <c r="J14" s="45">
        <f t="shared" si="3"/>
        <v>0</v>
      </c>
      <c r="K14" s="45">
        <f t="shared" si="3"/>
        <v>0</v>
      </c>
      <c r="L14" s="46">
        <f t="shared" si="3"/>
        <v>0</v>
      </c>
    </row>
    <row r="15" spans="2:14" ht="15">
      <c r="B15" s="54" t="s">
        <v>229</v>
      </c>
      <c r="C15" s="48"/>
      <c r="D15" s="48"/>
      <c r="E15" s="48"/>
      <c r="F15" s="48"/>
      <c r="G15" s="48"/>
      <c r="H15" s="48"/>
      <c r="I15" s="48"/>
      <c r="J15" s="48"/>
      <c r="K15" s="48"/>
      <c r="L15" s="50"/>
    </row>
    <row r="16" spans="2:14" s="39" customFormat="1" ht="15">
      <c r="B16" s="44" t="s">
        <v>225</v>
      </c>
      <c r="C16" s="45">
        <f>C18+C17</f>
        <v>0</v>
      </c>
      <c r="D16" s="45">
        <f t="shared" ref="D16:L16" si="4">D18+D17</f>
        <v>0</v>
      </c>
      <c r="E16" s="45">
        <f t="shared" si="4"/>
        <v>0</v>
      </c>
      <c r="F16" s="45">
        <f t="shared" si="4"/>
        <v>0</v>
      </c>
      <c r="G16" s="45">
        <f t="shared" si="4"/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6">
        <f t="shared" si="4"/>
        <v>0</v>
      </c>
    </row>
    <row r="17" spans="2:13" s="39" customFormat="1" ht="15">
      <c r="B17" s="55" t="s">
        <v>242</v>
      </c>
      <c r="C17" s="48">
        <f>Ввод!C20</f>
        <v>0</v>
      </c>
      <c r="D17" s="48">
        <f>Ввод!D20-Ввод!C20</f>
        <v>0</v>
      </c>
      <c r="E17" s="48">
        <f>Ввод!E20-Ввод!D20</f>
        <v>0</v>
      </c>
      <c r="F17" s="48">
        <f>Ввод!F20-Ввод!E20</f>
        <v>0</v>
      </c>
      <c r="G17" s="48">
        <f>Ввод!G20-Ввод!F20</f>
        <v>0</v>
      </c>
      <c r="H17" s="48">
        <f>Ввод!H20-Ввод!G20</f>
        <v>0</v>
      </c>
      <c r="I17" s="48">
        <f>Ввод!I20-Ввод!H20</f>
        <v>0</v>
      </c>
      <c r="J17" s="48">
        <f>Ввод!J20-Ввод!I20</f>
        <v>0</v>
      </c>
      <c r="K17" s="48">
        <f>Ввод!K20-Ввод!J20</f>
        <v>0</v>
      </c>
      <c r="L17" s="48">
        <f>Ввод!L20-Ввод!K20</f>
        <v>0</v>
      </c>
    </row>
    <row r="18" spans="2:13">
      <c r="B18" s="47" t="s">
        <v>243</v>
      </c>
      <c r="C18" s="48"/>
      <c r="D18" s="48"/>
      <c r="E18" s="48"/>
      <c r="F18" s="48"/>
      <c r="G18" s="48"/>
      <c r="H18" s="48"/>
      <c r="I18" s="48"/>
      <c r="J18" s="48"/>
      <c r="K18" s="48"/>
      <c r="L18" s="50"/>
    </row>
    <row r="19" spans="2:13" ht="15.75" thickBot="1">
      <c r="B19" s="51" t="s">
        <v>230</v>
      </c>
      <c r="C19" s="52">
        <f>C14-C16</f>
        <v>0</v>
      </c>
      <c r="D19" s="52">
        <f>D14-D16</f>
        <v>0</v>
      </c>
      <c r="E19" s="52">
        <f t="shared" ref="E19:L19" si="5">E14-E16</f>
        <v>0</v>
      </c>
      <c r="F19" s="52">
        <f t="shared" si="5"/>
        <v>0</v>
      </c>
      <c r="G19" s="52">
        <f t="shared" si="5"/>
        <v>0</v>
      </c>
      <c r="H19" s="52">
        <f t="shared" si="5"/>
        <v>0</v>
      </c>
      <c r="I19" s="52">
        <f t="shared" si="5"/>
        <v>0</v>
      </c>
      <c r="J19" s="52">
        <f t="shared" si="5"/>
        <v>0</v>
      </c>
      <c r="K19" s="52">
        <f t="shared" si="5"/>
        <v>0</v>
      </c>
      <c r="L19" s="53">
        <f t="shared" si="5"/>
        <v>0</v>
      </c>
    </row>
    <row r="20" spans="2:13" ht="15.75">
      <c r="B20" s="72" t="s">
        <v>247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2:13" s="39" customFormat="1" ht="15">
      <c r="B21" s="44" t="s">
        <v>223</v>
      </c>
      <c r="C21" s="45">
        <f>C22+C23</f>
        <v>0</v>
      </c>
      <c r="D21" s="45">
        <f>D22+D23</f>
        <v>0</v>
      </c>
      <c r="E21" s="45">
        <f t="shared" ref="E21:L21" si="6">E22+E23</f>
        <v>0</v>
      </c>
      <c r="F21" s="45">
        <f t="shared" si="6"/>
        <v>0</v>
      </c>
      <c r="G21" s="45">
        <f t="shared" si="6"/>
        <v>0</v>
      </c>
      <c r="H21" s="45">
        <f t="shared" si="6"/>
        <v>0</v>
      </c>
      <c r="I21" s="45">
        <f t="shared" si="6"/>
        <v>0</v>
      </c>
      <c r="J21" s="45">
        <f t="shared" si="6"/>
        <v>0</v>
      </c>
      <c r="K21" s="45">
        <f t="shared" si="6"/>
        <v>0</v>
      </c>
      <c r="L21" s="46">
        <f t="shared" si="6"/>
        <v>0</v>
      </c>
    </row>
    <row r="22" spans="2:13">
      <c r="B22" s="47" t="s">
        <v>231</v>
      </c>
      <c r="C22" s="48">
        <f>Ввод!C23</f>
        <v>0</v>
      </c>
      <c r="D22" s="48">
        <f>Ввод!D23-Ввод!C23</f>
        <v>0</v>
      </c>
      <c r="E22" s="48">
        <f>Ввод!E23-Ввод!D23</f>
        <v>0</v>
      </c>
      <c r="F22" s="48">
        <f>Ввод!F23-Ввод!E23</f>
        <v>0</v>
      </c>
      <c r="G22" s="48">
        <f>Ввод!G23-Ввод!F23</f>
        <v>0</v>
      </c>
      <c r="H22" s="48">
        <f>Ввод!H23-Ввод!G23</f>
        <v>0</v>
      </c>
      <c r="I22" s="48">
        <f>Ввод!I23-Ввод!H23</f>
        <v>0</v>
      </c>
      <c r="J22" s="48">
        <f>Ввод!J23-Ввод!I23</f>
        <v>0</v>
      </c>
      <c r="K22" s="48">
        <f>Ввод!K23-Ввод!J23</f>
        <v>0</v>
      </c>
      <c r="L22" s="50">
        <f>Ввод!L23-Ввод!K23</f>
        <v>0</v>
      </c>
    </row>
    <row r="23" spans="2:13">
      <c r="B23" s="47" t="s">
        <v>232</v>
      </c>
      <c r="C23" s="48">
        <f>Ввод!C24</f>
        <v>0</v>
      </c>
      <c r="D23" s="48">
        <f>Ввод!D24-Ввод!C24</f>
        <v>0</v>
      </c>
      <c r="E23" s="48">
        <f>Ввод!E24-Ввод!D24</f>
        <v>0</v>
      </c>
      <c r="F23" s="48">
        <f>Ввод!F24-Ввод!E24</f>
        <v>0</v>
      </c>
      <c r="G23" s="48">
        <f>Ввод!G24-Ввод!F24</f>
        <v>0</v>
      </c>
      <c r="H23" s="48">
        <f>Ввод!H24-Ввод!G24</f>
        <v>0</v>
      </c>
      <c r="I23" s="48">
        <f>Ввод!I24-Ввод!H24</f>
        <v>0</v>
      </c>
      <c r="J23" s="48">
        <f>Ввод!J24-Ввод!I24</f>
        <v>0</v>
      </c>
      <c r="K23" s="48">
        <f>Ввод!K24-Ввод!J24</f>
        <v>0</v>
      </c>
      <c r="L23" s="50">
        <f>Ввод!L24-Ввод!K24</f>
        <v>0</v>
      </c>
    </row>
    <row r="24" spans="2:13" s="39" customFormat="1" ht="15">
      <c r="B24" s="44" t="s">
        <v>225</v>
      </c>
      <c r="C24" s="45">
        <f>SUM(C25:C26)</f>
        <v>0</v>
      </c>
      <c r="D24" s="45">
        <f>SUM(D25:D26)</f>
        <v>0</v>
      </c>
      <c r="E24" s="45">
        <f>SUM(E25:E26)</f>
        <v>0</v>
      </c>
      <c r="F24" s="45">
        <f t="shared" ref="F24:L24" si="7">SUM(F25:F26)</f>
        <v>0</v>
      </c>
      <c r="G24" s="45">
        <f t="shared" si="7"/>
        <v>0</v>
      </c>
      <c r="H24" s="45">
        <f t="shared" si="7"/>
        <v>0</v>
      </c>
      <c r="I24" s="45">
        <f t="shared" si="7"/>
        <v>0</v>
      </c>
      <c r="J24" s="45">
        <f t="shared" si="7"/>
        <v>0</v>
      </c>
      <c r="K24" s="45">
        <f t="shared" si="7"/>
        <v>0</v>
      </c>
      <c r="L24" s="46">
        <f t="shared" si="7"/>
        <v>0</v>
      </c>
    </row>
    <row r="25" spans="2:13" ht="15">
      <c r="B25" s="54" t="s">
        <v>244</v>
      </c>
      <c r="C25" s="48">
        <f>Ввод!C29</f>
        <v>0</v>
      </c>
      <c r="D25" s="48">
        <f>Ввод!D29</f>
        <v>0</v>
      </c>
      <c r="E25" s="48">
        <f>Ввод!E29</f>
        <v>0</v>
      </c>
      <c r="F25" s="48">
        <f>Ввод!F29</f>
        <v>0</v>
      </c>
      <c r="G25" s="48">
        <f>Ввод!G29</f>
        <v>0</v>
      </c>
      <c r="H25" s="48">
        <f>Ввод!H29</f>
        <v>0</v>
      </c>
      <c r="I25" s="48">
        <f>Ввод!I29</f>
        <v>0</v>
      </c>
      <c r="J25" s="48">
        <f>Ввод!J29</f>
        <v>0</v>
      </c>
      <c r="K25" s="48">
        <f>Ввод!K29</f>
        <v>0</v>
      </c>
      <c r="L25" s="50">
        <f>Ввод!L29</f>
        <v>0</v>
      </c>
      <c r="M25" s="359"/>
    </row>
    <row r="26" spans="2:13">
      <c r="B26" s="47" t="s">
        <v>233</v>
      </c>
      <c r="C26" s="48">
        <f>Ввод!C26</f>
        <v>0</v>
      </c>
      <c r="D26" s="48">
        <f>Ввод!D26</f>
        <v>0</v>
      </c>
      <c r="E26" s="48">
        <f>Ввод!E26</f>
        <v>0</v>
      </c>
      <c r="F26" s="48">
        <f>Ввод!F26</f>
        <v>0</v>
      </c>
      <c r="G26" s="48">
        <f>Ввод!G26</f>
        <v>0</v>
      </c>
      <c r="H26" s="48">
        <f>Ввод!H26</f>
        <v>0</v>
      </c>
      <c r="I26" s="48">
        <f>Ввод!I26</f>
        <v>0</v>
      </c>
      <c r="J26" s="48">
        <f>Ввод!J26</f>
        <v>0</v>
      </c>
      <c r="K26" s="48">
        <f>Ввод!K26</f>
        <v>0</v>
      </c>
      <c r="L26" s="50">
        <f>Ввод!L26</f>
        <v>0</v>
      </c>
    </row>
    <row r="27" spans="2:13" s="39" customFormat="1" ht="15.75" thickBot="1">
      <c r="B27" s="51" t="s">
        <v>234</v>
      </c>
      <c r="C27" s="52">
        <f t="shared" ref="C27:L27" si="8">C21-C24</f>
        <v>0</v>
      </c>
      <c r="D27" s="52">
        <f t="shared" si="8"/>
        <v>0</v>
      </c>
      <c r="E27" s="52">
        <f t="shared" si="8"/>
        <v>0</v>
      </c>
      <c r="F27" s="52">
        <f t="shared" si="8"/>
        <v>0</v>
      </c>
      <c r="G27" s="52">
        <f t="shared" si="8"/>
        <v>0</v>
      </c>
      <c r="H27" s="52">
        <f t="shared" si="8"/>
        <v>0</v>
      </c>
      <c r="I27" s="52">
        <f t="shared" si="8"/>
        <v>0</v>
      </c>
      <c r="J27" s="52">
        <f t="shared" si="8"/>
        <v>0</v>
      </c>
      <c r="K27" s="52">
        <f t="shared" si="8"/>
        <v>0</v>
      </c>
      <c r="L27" s="53">
        <f t="shared" si="8"/>
        <v>0</v>
      </c>
    </row>
    <row r="28" spans="2:13" s="39" customFormat="1" ht="15">
      <c r="B28" s="59" t="s">
        <v>235</v>
      </c>
      <c r="C28" s="56">
        <f t="shared" ref="C28:L28" si="9">C12+C19+C27</f>
        <v>0</v>
      </c>
      <c r="D28" s="56">
        <f t="shared" si="9"/>
        <v>0</v>
      </c>
      <c r="E28" s="56">
        <f t="shared" si="9"/>
        <v>0</v>
      </c>
      <c r="F28" s="56">
        <f t="shared" si="9"/>
        <v>0</v>
      </c>
      <c r="G28" s="56">
        <f t="shared" si="9"/>
        <v>0</v>
      </c>
      <c r="H28" s="56">
        <f t="shared" si="9"/>
        <v>0</v>
      </c>
      <c r="I28" s="56">
        <f t="shared" si="9"/>
        <v>0</v>
      </c>
      <c r="J28" s="56">
        <f t="shared" si="9"/>
        <v>0</v>
      </c>
      <c r="K28" s="56">
        <f t="shared" si="9"/>
        <v>0</v>
      </c>
      <c r="L28" s="60">
        <f t="shared" si="9"/>
        <v>0</v>
      </c>
    </row>
    <row r="29" spans="2:13">
      <c r="B29" s="47" t="s">
        <v>236</v>
      </c>
      <c r="C29" s="48">
        <v>10</v>
      </c>
      <c r="D29" s="48">
        <f>C30</f>
        <v>10</v>
      </c>
      <c r="E29" s="48">
        <f t="shared" ref="E29:L29" si="10">D30</f>
        <v>10</v>
      </c>
      <c r="F29" s="48">
        <f t="shared" si="10"/>
        <v>10</v>
      </c>
      <c r="G29" s="48">
        <f t="shared" si="10"/>
        <v>10</v>
      </c>
      <c r="H29" s="48">
        <f t="shared" si="10"/>
        <v>10</v>
      </c>
      <c r="I29" s="48">
        <f t="shared" si="10"/>
        <v>10</v>
      </c>
      <c r="J29" s="48">
        <f t="shared" si="10"/>
        <v>10</v>
      </c>
      <c r="K29" s="48">
        <f t="shared" si="10"/>
        <v>10</v>
      </c>
      <c r="L29" s="50">
        <f t="shared" si="10"/>
        <v>10</v>
      </c>
    </row>
    <row r="30" spans="2:13">
      <c r="B30" s="47" t="s">
        <v>237</v>
      </c>
      <c r="C30" s="48">
        <f>C29+C28</f>
        <v>10</v>
      </c>
      <c r="D30" s="48">
        <f>D29+D28</f>
        <v>10</v>
      </c>
      <c r="E30" s="48">
        <f t="shared" ref="E30:L30" si="11">E29+E28</f>
        <v>10</v>
      </c>
      <c r="F30" s="48">
        <f t="shared" si="11"/>
        <v>10</v>
      </c>
      <c r="G30" s="48">
        <f t="shared" si="11"/>
        <v>10</v>
      </c>
      <c r="H30" s="48">
        <f t="shared" si="11"/>
        <v>10</v>
      </c>
      <c r="I30" s="48">
        <f t="shared" si="11"/>
        <v>10</v>
      </c>
      <c r="J30" s="48">
        <f t="shared" si="11"/>
        <v>10</v>
      </c>
      <c r="K30" s="48">
        <f t="shared" si="11"/>
        <v>10</v>
      </c>
      <c r="L30" s="50">
        <f t="shared" si="11"/>
        <v>10</v>
      </c>
    </row>
    <row r="31" spans="2:13">
      <c r="B31" s="61" t="s">
        <v>238</v>
      </c>
      <c r="C31" s="57">
        <f>C28</f>
        <v>0</v>
      </c>
      <c r="D31" s="57">
        <f>C31+D28</f>
        <v>0</v>
      </c>
      <c r="E31" s="57">
        <f t="shared" ref="E31:K31" si="12">D31+E28</f>
        <v>0</v>
      </c>
      <c r="F31" s="57">
        <f t="shared" si="12"/>
        <v>0</v>
      </c>
      <c r="G31" s="57">
        <f t="shared" si="12"/>
        <v>0</v>
      </c>
      <c r="H31" s="57">
        <f t="shared" si="12"/>
        <v>0</v>
      </c>
      <c r="I31" s="57">
        <f t="shared" si="12"/>
        <v>0</v>
      </c>
      <c r="J31" s="57">
        <f t="shared" si="12"/>
        <v>0</v>
      </c>
      <c r="K31" s="57">
        <f t="shared" si="12"/>
        <v>0</v>
      </c>
      <c r="L31" s="62">
        <f>K31+L28</f>
        <v>0</v>
      </c>
    </row>
    <row r="32" spans="2:13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2:12">
      <c r="B33" s="66" t="s">
        <v>239</v>
      </c>
      <c r="C33" s="67">
        <f t="shared" ref="C33:L33" si="13">C7+C14+C21</f>
        <v>0</v>
      </c>
      <c r="D33" s="67">
        <f t="shared" si="13"/>
        <v>0</v>
      </c>
      <c r="E33" s="67">
        <f t="shared" si="13"/>
        <v>0</v>
      </c>
      <c r="F33" s="67">
        <f t="shared" si="13"/>
        <v>0</v>
      </c>
      <c r="G33" s="67">
        <f t="shared" si="13"/>
        <v>0</v>
      </c>
      <c r="H33" s="67">
        <f t="shared" si="13"/>
        <v>0</v>
      </c>
      <c r="I33" s="67">
        <f t="shared" si="13"/>
        <v>0</v>
      </c>
      <c r="J33" s="67">
        <f t="shared" si="13"/>
        <v>0</v>
      </c>
      <c r="K33" s="67">
        <f t="shared" si="13"/>
        <v>0</v>
      </c>
      <c r="L33" s="68">
        <f t="shared" si="13"/>
        <v>0</v>
      </c>
    </row>
    <row r="34" spans="2:12">
      <c r="B34" s="66" t="s">
        <v>240</v>
      </c>
      <c r="C34" s="67">
        <f t="shared" ref="C34:K34" si="14">C9+C16+C24</f>
        <v>0</v>
      </c>
      <c r="D34" s="67">
        <f t="shared" si="14"/>
        <v>0</v>
      </c>
      <c r="E34" s="67">
        <f t="shared" si="14"/>
        <v>0</v>
      </c>
      <c r="F34" s="67">
        <f t="shared" si="14"/>
        <v>0</v>
      </c>
      <c r="G34" s="67">
        <f t="shared" si="14"/>
        <v>0</v>
      </c>
      <c r="H34" s="67">
        <f t="shared" si="14"/>
        <v>0</v>
      </c>
      <c r="I34" s="67">
        <f t="shared" si="14"/>
        <v>0</v>
      </c>
      <c r="J34" s="67">
        <f t="shared" si="14"/>
        <v>0</v>
      </c>
      <c r="K34" s="67">
        <f t="shared" si="14"/>
        <v>0</v>
      </c>
      <c r="L34" s="68">
        <f>L9+L16+L24</f>
        <v>0</v>
      </c>
    </row>
    <row r="35" spans="2:12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</row>
    <row r="36" spans="2:12" ht="13.5" thickBot="1">
      <c r="B36" s="69" t="s">
        <v>241</v>
      </c>
      <c r="C36" s="70">
        <f>C33-C34</f>
        <v>0</v>
      </c>
      <c r="D36" s="70">
        <f t="shared" ref="D36:L36" si="15">D33-D34</f>
        <v>0</v>
      </c>
      <c r="E36" s="70">
        <f t="shared" si="15"/>
        <v>0</v>
      </c>
      <c r="F36" s="70">
        <f t="shared" si="15"/>
        <v>0</v>
      </c>
      <c r="G36" s="70">
        <f t="shared" si="15"/>
        <v>0</v>
      </c>
      <c r="H36" s="70">
        <f t="shared" si="15"/>
        <v>0</v>
      </c>
      <c r="I36" s="70">
        <f t="shared" si="15"/>
        <v>0</v>
      </c>
      <c r="J36" s="70">
        <f t="shared" si="15"/>
        <v>0</v>
      </c>
      <c r="K36" s="70">
        <f t="shared" si="15"/>
        <v>0</v>
      </c>
      <c r="L36" s="71">
        <f t="shared" si="15"/>
        <v>0</v>
      </c>
    </row>
    <row r="37" spans="2:12">
      <c r="C37" s="58"/>
      <c r="D37" s="58"/>
      <c r="E37" s="58"/>
      <c r="F37" s="58"/>
      <c r="G37" s="58"/>
      <c r="H37" s="58"/>
      <c r="I37" s="58"/>
      <c r="J37" s="58"/>
      <c r="K37" s="58"/>
      <c r="L37" s="58"/>
    </row>
  </sheetData>
  <pageMargins left="0.15748031496062992" right="0.19685039370078741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workbookViewId="0">
      <selection activeCell="G42" sqref="G42"/>
    </sheetView>
  </sheetViews>
  <sheetFormatPr defaultRowHeight="12.75"/>
  <cols>
    <col min="1" max="1" width="9.5703125" style="75" bestFit="1" customWidth="1"/>
    <col min="2" max="2" width="11.42578125" style="76" customWidth="1"/>
    <col min="3" max="3" width="16.85546875" style="76" customWidth="1"/>
    <col min="4" max="6" width="15.28515625" style="76" customWidth="1"/>
    <col min="7" max="7" width="17.85546875" style="76" customWidth="1"/>
    <col min="8" max="8" width="16.140625" style="76" customWidth="1"/>
    <col min="9" max="9" width="20.85546875" style="76" customWidth="1"/>
    <col min="10" max="15" width="14" style="76" bestFit="1" customWidth="1"/>
    <col min="16" max="16" width="13.42578125" style="76" customWidth="1"/>
    <col min="17" max="16384" width="9.140625" style="76"/>
  </cols>
  <sheetData>
    <row r="1" spans="1:16" ht="15">
      <c r="B1" s="76" t="s">
        <v>248</v>
      </c>
      <c r="D1" s="77">
        <v>7.7499999999999999E-2</v>
      </c>
      <c r="E1" s="78">
        <f>'Первичный лист '!B3</f>
        <v>7.0000000000000007E-2</v>
      </c>
    </row>
    <row r="2" spans="1:16" ht="13.5" thickBot="1">
      <c r="O2" s="79"/>
    </row>
    <row r="3" spans="1:16" ht="39" thickBot="1">
      <c r="A3" s="107"/>
      <c r="B3" s="108" t="s">
        <v>249</v>
      </c>
      <c r="C3" s="108" t="s">
        <v>250</v>
      </c>
      <c r="D3" s="108" t="s">
        <v>251</v>
      </c>
      <c r="E3" s="108" t="s">
        <v>252</v>
      </c>
      <c r="F3" s="109" t="s">
        <v>253</v>
      </c>
      <c r="G3" s="108" t="s">
        <v>254</v>
      </c>
      <c r="H3" s="108" t="s">
        <v>255</v>
      </c>
      <c r="I3" s="98" t="s">
        <v>256</v>
      </c>
      <c r="J3" s="80"/>
      <c r="K3" s="80"/>
      <c r="L3" s="81"/>
      <c r="M3" s="82"/>
      <c r="N3" s="81"/>
      <c r="O3" s="83"/>
    </row>
    <row r="4" spans="1:16" ht="15.75" thickTop="1">
      <c r="A4" s="114" t="s">
        <v>4</v>
      </c>
      <c r="B4" s="110">
        <v>1</v>
      </c>
      <c r="C4" s="104">
        <f>ПДДС!C19</f>
        <v>0</v>
      </c>
      <c r="D4" s="104">
        <f>ПДДС!C12</f>
        <v>0</v>
      </c>
      <c r="E4" s="104">
        <f>D4+C4</f>
        <v>0</v>
      </c>
      <c r="F4" s="105">
        <f>E4</f>
        <v>0</v>
      </c>
      <c r="G4" s="106">
        <f>1/((1+$D$1)^B4)</f>
        <v>0.92807424593967525</v>
      </c>
      <c r="H4" s="104">
        <f>E4*G4</f>
        <v>0</v>
      </c>
      <c r="I4" s="85">
        <f>H4</f>
        <v>0</v>
      </c>
      <c r="J4" s="80"/>
      <c r="K4" s="80"/>
      <c r="L4" s="81"/>
      <c r="M4" s="82"/>
      <c r="N4" s="81"/>
      <c r="O4" s="83"/>
    </row>
    <row r="5" spans="1:16" ht="15">
      <c r="A5" s="113" t="s">
        <v>5</v>
      </c>
      <c r="B5" s="111">
        <v>2</v>
      </c>
      <c r="C5" s="84">
        <f>ПДДС!D19</f>
        <v>0</v>
      </c>
      <c r="D5" s="84">
        <f>ПДДС!D12</f>
        <v>0</v>
      </c>
      <c r="E5" s="84">
        <f>D5+C5</f>
        <v>0</v>
      </c>
      <c r="F5" s="87">
        <f>F4+E5</f>
        <v>0</v>
      </c>
      <c r="G5" s="86">
        <f t="shared" ref="G5:G12" si="0">1/((1+$D$1)^B5)</f>
        <v>0.86132180597649688</v>
      </c>
      <c r="H5" s="84">
        <f>E5*G5</f>
        <v>0</v>
      </c>
      <c r="I5" s="116">
        <f>I4+H5</f>
        <v>0</v>
      </c>
      <c r="J5" s="81"/>
      <c r="K5" s="88"/>
      <c r="L5" s="88"/>
      <c r="M5" s="88"/>
      <c r="N5" s="81"/>
      <c r="O5" s="83"/>
    </row>
    <row r="6" spans="1:16" ht="15">
      <c r="A6" s="113" t="s">
        <v>6</v>
      </c>
      <c r="B6" s="112">
        <v>3</v>
      </c>
      <c r="C6" s="84">
        <f>ПДДС!E19</f>
        <v>0</v>
      </c>
      <c r="D6" s="84">
        <f>ПДДС!E12</f>
        <v>0</v>
      </c>
      <c r="E6" s="84">
        <f>D6+C6</f>
        <v>0</v>
      </c>
      <c r="F6" s="87">
        <f>F5+E6</f>
        <v>0</v>
      </c>
      <c r="G6" s="86">
        <f t="shared" si="0"/>
        <v>0.79937058559303653</v>
      </c>
      <c r="H6" s="84">
        <f>E6*G6</f>
        <v>0</v>
      </c>
      <c r="I6" s="116">
        <f>I5+H6</f>
        <v>0</v>
      </c>
      <c r="J6" s="81"/>
      <c r="K6" s="88"/>
      <c r="L6" s="88"/>
      <c r="M6" s="88"/>
      <c r="N6" s="81"/>
      <c r="O6" s="83"/>
    </row>
    <row r="7" spans="1:16" ht="15">
      <c r="A7" s="113" t="s">
        <v>7</v>
      </c>
      <c r="B7" s="111">
        <v>4</v>
      </c>
      <c r="C7" s="84">
        <f>ПДДС!F19</f>
        <v>0</v>
      </c>
      <c r="D7" s="84">
        <f>ПДДС!F12</f>
        <v>0</v>
      </c>
      <c r="E7" s="84">
        <f t="shared" ref="E7:E13" si="1">D7+C7</f>
        <v>0</v>
      </c>
      <c r="F7" s="87">
        <f>F6+E7</f>
        <v>0</v>
      </c>
      <c r="G7" s="86">
        <f t="shared" si="0"/>
        <v>0.74187525345061411</v>
      </c>
      <c r="H7" s="84">
        <f t="shared" ref="H7:H13" si="2">E7*G7</f>
        <v>0</v>
      </c>
      <c r="I7" s="116">
        <f t="shared" ref="I7:I13" si="3">I6+H7</f>
        <v>0</v>
      </c>
      <c r="J7" s="81"/>
      <c r="K7" s="88"/>
      <c r="L7" s="88"/>
      <c r="M7" s="88"/>
      <c r="N7" s="81"/>
      <c r="O7" s="83"/>
    </row>
    <row r="8" spans="1:16" ht="15">
      <c r="A8" s="113" t="s">
        <v>8</v>
      </c>
      <c r="B8" s="112">
        <v>5</v>
      </c>
      <c r="C8" s="84">
        <f>ПДДС!G19</f>
        <v>0</v>
      </c>
      <c r="D8" s="84">
        <f>ПДДС!G12</f>
        <v>0</v>
      </c>
      <c r="E8" s="84">
        <f t="shared" si="1"/>
        <v>0</v>
      </c>
      <c r="F8" s="87">
        <f t="shared" ref="F8:F13" si="4">F7+E8</f>
        <v>0</v>
      </c>
      <c r="G8" s="86">
        <f t="shared" si="0"/>
        <v>0.68851531642748409</v>
      </c>
      <c r="H8" s="84">
        <f t="shared" si="2"/>
        <v>0</v>
      </c>
      <c r="I8" s="116">
        <f t="shared" si="3"/>
        <v>0</v>
      </c>
      <c r="J8" s="81"/>
      <c r="K8" s="88"/>
      <c r="L8" s="88"/>
      <c r="M8" s="88"/>
      <c r="N8" s="81"/>
      <c r="O8" s="83"/>
    </row>
    <row r="9" spans="1:16" ht="15">
      <c r="A9" s="113" t="s">
        <v>9</v>
      </c>
      <c r="B9" s="111">
        <v>6</v>
      </c>
      <c r="C9" s="84">
        <f>ПДДС!H19</f>
        <v>0</v>
      </c>
      <c r="D9" s="84">
        <f>ПДДС!H12</f>
        <v>0</v>
      </c>
      <c r="E9" s="84">
        <f t="shared" si="1"/>
        <v>0</v>
      </c>
      <c r="F9" s="87">
        <f t="shared" si="4"/>
        <v>0</v>
      </c>
      <c r="G9" s="86">
        <f t="shared" si="0"/>
        <v>0.6389933331113542</v>
      </c>
      <c r="H9" s="84">
        <f t="shared" si="2"/>
        <v>0</v>
      </c>
      <c r="I9" s="116">
        <f t="shared" si="3"/>
        <v>0</v>
      </c>
      <c r="J9" s="81"/>
      <c r="K9" s="88"/>
      <c r="L9" s="88"/>
      <c r="M9" s="88"/>
      <c r="N9" s="81"/>
      <c r="O9" s="83"/>
    </row>
    <row r="10" spans="1:16" ht="15">
      <c r="A10" s="113" t="s">
        <v>10</v>
      </c>
      <c r="B10" s="112">
        <v>7</v>
      </c>
      <c r="C10" s="84">
        <f>ПДДС!I19</f>
        <v>0</v>
      </c>
      <c r="D10" s="84">
        <f>ПДДС!I12</f>
        <v>0</v>
      </c>
      <c r="E10" s="84">
        <f t="shared" si="1"/>
        <v>0</v>
      </c>
      <c r="F10" s="87">
        <f t="shared" si="4"/>
        <v>0</v>
      </c>
      <c r="G10" s="86">
        <f t="shared" si="0"/>
        <v>0.59303325578779975</v>
      </c>
      <c r="H10" s="84">
        <f t="shared" si="2"/>
        <v>0</v>
      </c>
      <c r="I10" s="116">
        <f t="shared" si="3"/>
        <v>0</v>
      </c>
      <c r="J10" s="81"/>
      <c r="K10" s="88"/>
      <c r="L10" s="88"/>
      <c r="M10" s="88"/>
      <c r="N10" s="81"/>
      <c r="O10" s="83"/>
    </row>
    <row r="11" spans="1:16" ht="15">
      <c r="A11" s="113" t="s">
        <v>11</v>
      </c>
      <c r="B11" s="111">
        <v>8</v>
      </c>
      <c r="C11" s="84">
        <f>ПДДС!J19</f>
        <v>0</v>
      </c>
      <c r="D11" s="84">
        <f>ПДДС!J12</f>
        <v>0</v>
      </c>
      <c r="E11" s="84">
        <f t="shared" si="1"/>
        <v>0</v>
      </c>
      <c r="F11" s="87">
        <f t="shared" si="4"/>
        <v>0</v>
      </c>
      <c r="G11" s="86">
        <f t="shared" si="0"/>
        <v>0.55037889168241283</v>
      </c>
      <c r="H11" s="84">
        <f t="shared" si="2"/>
        <v>0</v>
      </c>
      <c r="I11" s="116">
        <f>I10+H11</f>
        <v>0</v>
      </c>
      <c r="J11" s="81"/>
      <c r="K11" s="88"/>
      <c r="L11" s="88"/>
      <c r="M11" s="88"/>
      <c r="N11" s="81"/>
      <c r="O11" s="83"/>
    </row>
    <row r="12" spans="1:16" ht="15">
      <c r="A12" s="113" t="s">
        <v>12</v>
      </c>
      <c r="B12" s="112">
        <v>9</v>
      </c>
      <c r="C12" s="84">
        <f>ПДДС!K19</f>
        <v>0</v>
      </c>
      <c r="D12" s="84">
        <f>ПДДС!K12</f>
        <v>0</v>
      </c>
      <c r="E12" s="84">
        <f t="shared" si="1"/>
        <v>0</v>
      </c>
      <c r="F12" s="87">
        <f t="shared" si="4"/>
        <v>0</v>
      </c>
      <c r="G12" s="86">
        <f t="shared" si="0"/>
        <v>0.51079247487926949</v>
      </c>
      <c r="H12" s="84">
        <f t="shared" si="2"/>
        <v>0</v>
      </c>
      <c r="I12" s="116">
        <f t="shared" si="3"/>
        <v>0</v>
      </c>
      <c r="J12" s="81"/>
      <c r="K12" s="88"/>
      <c r="L12" s="88"/>
      <c r="M12" s="88"/>
      <c r="N12" s="81"/>
      <c r="O12" s="83"/>
    </row>
    <row r="13" spans="1:16" ht="15">
      <c r="A13" s="113" t="s">
        <v>13</v>
      </c>
      <c r="B13" s="111">
        <v>10</v>
      </c>
      <c r="C13" s="84">
        <f>ПДДС!L19</f>
        <v>0</v>
      </c>
      <c r="D13" s="84">
        <f>ПДДС!L12</f>
        <v>0</v>
      </c>
      <c r="E13" s="84">
        <f t="shared" si="1"/>
        <v>0</v>
      </c>
      <c r="F13" s="87">
        <f t="shared" si="4"/>
        <v>0</v>
      </c>
      <c r="G13" s="86">
        <f>1/((1+$D$1)^B13)</f>
        <v>0.4740533409552386</v>
      </c>
      <c r="H13" s="84">
        <f t="shared" si="2"/>
        <v>0</v>
      </c>
      <c r="I13" s="116">
        <f t="shared" si="3"/>
        <v>0</v>
      </c>
      <c r="J13" s="81"/>
      <c r="K13" s="88"/>
      <c r="L13" s="88"/>
      <c r="M13" s="88"/>
      <c r="N13" s="81"/>
      <c r="O13" s="83"/>
    </row>
    <row r="14" spans="1:16" ht="13.5" thickBot="1">
      <c r="A14" s="99"/>
      <c r="B14" s="100" t="s">
        <v>257</v>
      </c>
      <c r="C14" s="101"/>
      <c r="D14" s="101"/>
      <c r="E14" s="101"/>
      <c r="F14" s="101"/>
      <c r="G14" s="102"/>
      <c r="H14" s="103">
        <f>SUM(H4:H13)</f>
        <v>0</v>
      </c>
      <c r="I14" s="115"/>
      <c r="J14" s="82"/>
      <c r="K14" s="82"/>
      <c r="L14" s="81"/>
      <c r="M14" s="89"/>
      <c r="N14" s="81"/>
      <c r="O14" s="83"/>
    </row>
    <row r="15" spans="1:16" ht="15">
      <c r="F15" s="90"/>
      <c r="K15" s="81"/>
      <c r="L15" s="81"/>
      <c r="M15" s="91"/>
      <c r="N15" s="82"/>
      <c r="O15" s="81"/>
      <c r="P15" s="92"/>
    </row>
    <row r="16" spans="1:16">
      <c r="G16" s="93"/>
      <c r="H16" s="76" t="s">
        <v>258</v>
      </c>
      <c r="I16" s="94" t="e">
        <f>IRR(E4:E13)</f>
        <v>#NUM!</v>
      </c>
    </row>
    <row r="17" spans="3:9" ht="15">
      <c r="F17" s="95"/>
      <c r="G17" s="95"/>
      <c r="H17" s="76" t="s">
        <v>259</v>
      </c>
      <c r="I17" s="96" t="e">
        <f>B8+ABS(F8)/(ABS(F8)+F9)</f>
        <v>#DIV/0!</v>
      </c>
    </row>
    <row r="18" spans="3:9" ht="15">
      <c r="F18" s="95"/>
      <c r="G18" s="95"/>
      <c r="H18" s="76" t="s">
        <v>260</v>
      </c>
      <c r="I18" s="96" t="e">
        <f>B9+ABS(I9)/(ABS(I9)+I10)</f>
        <v>#DIV/0!</v>
      </c>
    </row>
    <row r="19" spans="3:9" ht="18.75">
      <c r="C19" s="97"/>
    </row>
    <row r="20" spans="3:9" ht="18.75">
      <c r="C20" s="97"/>
    </row>
    <row r="21" spans="3:9" ht="18.75">
      <c r="C21" s="97"/>
    </row>
    <row r="22" spans="3:9" ht="18.75">
      <c r="C22" s="97"/>
    </row>
    <row r="23" spans="3:9" ht="18.75">
      <c r="C23" s="97"/>
    </row>
    <row r="24" spans="3:9" ht="18.75">
      <c r="C24" s="97"/>
    </row>
    <row r="31" spans="3:9" ht="12.75" customHeight="1"/>
    <row r="32" spans="3:9" ht="12.75" customHeight="1"/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topLeftCell="A49" zoomScale="106" zoomScaleNormal="106" workbookViewId="0">
      <selection activeCell="D18" sqref="D18"/>
    </sheetView>
  </sheetViews>
  <sheetFormatPr defaultRowHeight="15"/>
  <cols>
    <col min="2" max="2" width="34.7109375" customWidth="1"/>
    <col min="3" max="13" width="12.7109375" customWidth="1"/>
  </cols>
  <sheetData>
    <row r="1" spans="1:13" ht="20.25">
      <c r="A1" s="575" t="s">
        <v>118</v>
      </c>
      <c r="B1" s="575"/>
      <c r="C1" s="575"/>
      <c r="D1" s="575"/>
      <c r="E1" s="578">
        <f>Ввод!E1</f>
        <v>0</v>
      </c>
      <c r="F1" s="578"/>
      <c r="G1" s="578"/>
      <c r="H1" s="578"/>
      <c r="I1" s="578"/>
      <c r="J1" s="578"/>
      <c r="K1" s="578"/>
      <c r="L1" s="578"/>
      <c r="M1" s="578"/>
    </row>
    <row r="2" spans="1:13" ht="20.25">
      <c r="A2" s="575" t="s">
        <v>119</v>
      </c>
      <c r="B2" s="575"/>
      <c r="C2" s="575"/>
      <c r="D2" s="575"/>
      <c r="E2" s="579">
        <f>Ввод!E2</f>
        <v>0</v>
      </c>
      <c r="F2" s="579"/>
      <c r="G2" s="579"/>
      <c r="H2" s="579"/>
      <c r="I2" s="579"/>
      <c r="J2" s="579"/>
      <c r="K2" s="579"/>
      <c r="L2" s="579"/>
      <c r="M2" s="579"/>
    </row>
    <row r="3" spans="1:13" ht="15.75" thickBot="1"/>
    <row r="4" spans="1:13" ht="29.25" customHeight="1" thickBot="1">
      <c r="A4" s="583" t="s">
        <v>0</v>
      </c>
      <c r="B4" s="583" t="s">
        <v>1</v>
      </c>
      <c r="C4" s="585" t="s">
        <v>2</v>
      </c>
      <c r="D4" s="586"/>
      <c r="E4" s="586"/>
      <c r="F4" s="586"/>
      <c r="G4" s="586"/>
      <c r="H4" s="586"/>
      <c r="I4" s="586"/>
      <c r="J4" s="586"/>
      <c r="K4" s="586"/>
      <c r="L4" s="587"/>
      <c r="M4" s="583" t="s">
        <v>3</v>
      </c>
    </row>
    <row r="5" spans="1:13" ht="29.25" customHeight="1" thickBot="1">
      <c r="A5" s="584"/>
      <c r="B5" s="584"/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584"/>
    </row>
    <row r="6" spans="1:13" ht="45">
      <c r="A6" s="7" t="s">
        <v>14</v>
      </c>
      <c r="B6" s="8" t="s">
        <v>15</v>
      </c>
      <c r="C6" s="143">
        <f>вспом!C4</f>
        <v>0</v>
      </c>
      <c r="D6" s="143">
        <f>вспом!D4</f>
        <v>0</v>
      </c>
      <c r="E6" s="143">
        <f>вспом!E4</f>
        <v>0</v>
      </c>
      <c r="F6" s="143">
        <f>вспом!F4</f>
        <v>0</v>
      </c>
      <c r="G6" s="143">
        <f>вспом!G4</f>
        <v>0</v>
      </c>
      <c r="H6" s="143">
        <f>вспом!H4</f>
        <v>0</v>
      </c>
      <c r="I6" s="143">
        <f>вспом!I4</f>
        <v>0</v>
      </c>
      <c r="J6" s="143">
        <f>вспом!J4</f>
        <v>0</v>
      </c>
      <c r="K6" s="143">
        <f>вспом!K4</f>
        <v>0</v>
      </c>
      <c r="L6" s="143">
        <f>вспом!L4</f>
        <v>0</v>
      </c>
      <c r="M6" s="144">
        <f>вспом!M4</f>
        <v>0</v>
      </c>
    </row>
    <row r="7" spans="1:13">
      <c r="A7" s="580" t="s">
        <v>16</v>
      </c>
      <c r="B7" s="588" t="s">
        <v>17</v>
      </c>
      <c r="C7" s="1">
        <f>вспом!C7</f>
        <v>0</v>
      </c>
      <c r="D7" s="1">
        <f>вспом!D7</f>
        <v>0</v>
      </c>
      <c r="E7" s="1">
        <f>вспом!E7</f>
        <v>0</v>
      </c>
      <c r="F7" s="1">
        <f>вспом!F7</f>
        <v>0</v>
      </c>
      <c r="G7" s="1">
        <f>вспом!G7</f>
        <v>0</v>
      </c>
      <c r="H7" s="1">
        <f>вспом!H7</f>
        <v>0</v>
      </c>
      <c r="I7" s="1">
        <f>вспом!I7</f>
        <v>0</v>
      </c>
      <c r="J7" s="1">
        <f>вспом!J7</f>
        <v>0</v>
      </c>
      <c r="K7" s="1">
        <f>вспом!K7</f>
        <v>0</v>
      </c>
      <c r="L7" s="1">
        <f>вспом!L7</f>
        <v>0</v>
      </c>
      <c r="M7" s="2">
        <f>вспом!M7</f>
        <v>0</v>
      </c>
    </row>
    <row r="8" spans="1:13">
      <c r="A8" s="580"/>
      <c r="B8" s="588"/>
      <c r="C8" s="9" t="s">
        <v>18</v>
      </c>
      <c r="D8" s="9" t="s">
        <v>19</v>
      </c>
      <c r="E8" s="9" t="s">
        <v>19</v>
      </c>
      <c r="F8" s="9" t="s">
        <v>18</v>
      </c>
      <c r="G8" s="9" t="s">
        <v>19</v>
      </c>
      <c r="H8" s="9" t="s">
        <v>19</v>
      </c>
      <c r="I8" s="9" t="s">
        <v>18</v>
      </c>
      <c r="J8" s="9" t="s">
        <v>19</v>
      </c>
      <c r="K8" s="9" t="s">
        <v>19</v>
      </c>
      <c r="L8" s="9" t="s">
        <v>19</v>
      </c>
      <c r="M8" s="5" t="s">
        <v>19</v>
      </c>
    </row>
    <row r="9" spans="1:13">
      <c r="A9" s="580"/>
      <c r="B9" s="588"/>
      <c r="C9" s="1">
        <f>вспом!C9</f>
        <v>0</v>
      </c>
      <c r="D9" s="1">
        <f>вспом!D9</f>
        <v>0</v>
      </c>
      <c r="E9" s="1">
        <f>вспом!E9</f>
        <v>0</v>
      </c>
      <c r="F9" s="1">
        <f>вспом!F9</f>
        <v>0</v>
      </c>
      <c r="G9" s="1">
        <f>вспом!G9</f>
        <v>0</v>
      </c>
      <c r="H9" s="1">
        <f>вспом!H9</f>
        <v>0</v>
      </c>
      <c r="I9" s="1">
        <f>вспом!I9</f>
        <v>0</v>
      </c>
      <c r="J9" s="1">
        <f>вспом!J9</f>
        <v>0</v>
      </c>
      <c r="K9" s="1">
        <f>вспом!K9</f>
        <v>0</v>
      </c>
      <c r="L9" s="1">
        <f>вспом!L9</f>
        <v>0</v>
      </c>
      <c r="M9" s="2">
        <f>вспом!M9</f>
        <v>0</v>
      </c>
    </row>
    <row r="10" spans="1:13" ht="45">
      <c r="A10" s="132" t="s">
        <v>20</v>
      </c>
      <c r="B10" s="133" t="s">
        <v>21</v>
      </c>
      <c r="C10" s="1">
        <f>вспом!C11</f>
        <v>0</v>
      </c>
      <c r="D10" s="1">
        <f>вспом!D11</f>
        <v>0</v>
      </c>
      <c r="E10" s="1">
        <f>вспом!E11</f>
        <v>0</v>
      </c>
      <c r="F10" s="1">
        <f>вспом!F11</f>
        <v>0</v>
      </c>
      <c r="G10" s="1">
        <f>вспом!G11</f>
        <v>0</v>
      </c>
      <c r="H10" s="1">
        <f>вспом!H11</f>
        <v>0</v>
      </c>
      <c r="I10" s="1">
        <f>вспом!I11</f>
        <v>0</v>
      </c>
      <c r="J10" s="1">
        <f>вспом!J11</f>
        <v>0</v>
      </c>
      <c r="K10" s="1">
        <f>вспом!K11</f>
        <v>0</v>
      </c>
      <c r="L10" s="1">
        <f>вспом!L11</f>
        <v>0</v>
      </c>
      <c r="M10" s="2">
        <f>вспом!M9</f>
        <v>0</v>
      </c>
    </row>
    <row r="11" spans="1:13">
      <c r="A11" s="132" t="s">
        <v>22</v>
      </c>
      <c r="B11" s="133" t="s">
        <v>23</v>
      </c>
      <c r="C11" s="20">
        <f>вспом!C13</f>
        <v>0</v>
      </c>
      <c r="D11" s="20">
        <f>вспом!D13</f>
        <v>0</v>
      </c>
      <c r="E11" s="20">
        <f>вспом!E13</f>
        <v>0</v>
      </c>
      <c r="F11" s="20">
        <f>вспом!F13</f>
        <v>0</v>
      </c>
      <c r="G11" s="20">
        <f>вспом!G13</f>
        <v>0</v>
      </c>
      <c r="H11" s="20">
        <f>вспом!H13</f>
        <v>0</v>
      </c>
      <c r="I11" s="20">
        <f>вспом!I13</f>
        <v>0</v>
      </c>
      <c r="J11" s="20">
        <f>вспом!J13</f>
        <v>0</v>
      </c>
      <c r="K11" s="20">
        <f>вспом!K13</f>
        <v>0</v>
      </c>
      <c r="L11" s="20">
        <f>вспом!L13</f>
        <v>0</v>
      </c>
      <c r="M11" s="22">
        <f>вспом!M12</f>
        <v>0</v>
      </c>
    </row>
    <row r="12" spans="1:13">
      <c r="A12" s="4" t="s">
        <v>24</v>
      </c>
      <c r="B12" s="133" t="s">
        <v>25</v>
      </c>
      <c r="C12" s="20">
        <f>вспом!C15</f>
        <v>0</v>
      </c>
      <c r="D12" s="20">
        <f>вспом!D15</f>
        <v>0</v>
      </c>
      <c r="E12" s="20">
        <f>вспом!E15</f>
        <v>0</v>
      </c>
      <c r="F12" s="20">
        <f>вспом!F15</f>
        <v>0</v>
      </c>
      <c r="G12" s="20">
        <f>вспом!G15</f>
        <v>0</v>
      </c>
      <c r="H12" s="20">
        <f>вспом!H15</f>
        <v>0</v>
      </c>
      <c r="I12" s="20">
        <f>вспом!I15</f>
        <v>0</v>
      </c>
      <c r="J12" s="20">
        <f>вспом!J15</f>
        <v>0</v>
      </c>
      <c r="K12" s="20">
        <f>вспом!K15</f>
        <v>0</v>
      </c>
      <c r="L12" s="20">
        <f>вспом!L15</f>
        <v>0</v>
      </c>
      <c r="M12" s="22">
        <f>вспом!M14</f>
        <v>0</v>
      </c>
    </row>
    <row r="13" spans="1:13">
      <c r="A13" s="4" t="s">
        <v>26</v>
      </c>
      <c r="B13" s="133" t="s">
        <v>27</v>
      </c>
      <c r="C13" s="20">
        <f>вспом!C17</f>
        <v>0</v>
      </c>
      <c r="D13" s="20">
        <f>вспом!D17</f>
        <v>0</v>
      </c>
      <c r="E13" s="20">
        <f>вспом!E17</f>
        <v>0</v>
      </c>
      <c r="F13" s="20">
        <f>вспом!F17</f>
        <v>0</v>
      </c>
      <c r="G13" s="20">
        <f>вспом!G17</f>
        <v>0</v>
      </c>
      <c r="H13" s="20">
        <f>вспом!H17</f>
        <v>0</v>
      </c>
      <c r="I13" s="20">
        <f>вспом!I17</f>
        <v>0</v>
      </c>
      <c r="J13" s="20">
        <f>вспом!J17</f>
        <v>0</v>
      </c>
      <c r="K13" s="20">
        <f>вспом!K17</f>
        <v>0</v>
      </c>
      <c r="L13" s="20">
        <f>вспом!L17</f>
        <v>0</v>
      </c>
      <c r="M13" s="22">
        <f>вспом!M16</f>
        <v>0</v>
      </c>
    </row>
    <row r="14" spans="1:13" ht="30">
      <c r="A14" s="4" t="s">
        <v>28</v>
      </c>
      <c r="B14" s="133" t="s">
        <v>29</v>
      </c>
      <c r="C14" s="20">
        <f>вспом!C19</f>
        <v>0</v>
      </c>
      <c r="D14" s="20">
        <f>вспом!D19</f>
        <v>0</v>
      </c>
      <c r="E14" s="20">
        <f>вспом!E19</f>
        <v>0</v>
      </c>
      <c r="F14" s="20">
        <f>вспом!F19</f>
        <v>0</v>
      </c>
      <c r="G14" s="20">
        <f>вспом!G19</f>
        <v>0</v>
      </c>
      <c r="H14" s="20">
        <f>вспом!H19</f>
        <v>0</v>
      </c>
      <c r="I14" s="20">
        <f>вспом!I19</f>
        <v>0</v>
      </c>
      <c r="J14" s="20">
        <f>вспом!J19</f>
        <v>0</v>
      </c>
      <c r="K14" s="20">
        <f>вспом!K19</f>
        <v>0</v>
      </c>
      <c r="L14" s="20">
        <f>вспом!L19</f>
        <v>0</v>
      </c>
      <c r="M14" s="22">
        <f>вспом!M18</f>
        <v>0</v>
      </c>
    </row>
    <row r="15" spans="1:13">
      <c r="A15" s="132" t="s">
        <v>30</v>
      </c>
      <c r="B15" s="133" t="s">
        <v>31</v>
      </c>
      <c r="C15" s="20">
        <f>вспом!C21</f>
        <v>0</v>
      </c>
      <c r="D15" s="20">
        <f>вспом!D21</f>
        <v>0</v>
      </c>
      <c r="E15" s="20">
        <f>вспом!E21</f>
        <v>0</v>
      </c>
      <c r="F15" s="20">
        <f>вспом!F21</f>
        <v>0</v>
      </c>
      <c r="G15" s="20">
        <f>вспом!G21</f>
        <v>0</v>
      </c>
      <c r="H15" s="20">
        <f>вспом!H21</f>
        <v>0</v>
      </c>
      <c r="I15" s="20">
        <f>вспом!I21</f>
        <v>0</v>
      </c>
      <c r="J15" s="20">
        <f>вспом!J21</f>
        <v>0</v>
      </c>
      <c r="K15" s="20">
        <f>вспом!K21</f>
        <v>0</v>
      </c>
      <c r="L15" s="20">
        <f>вспом!L21</f>
        <v>0</v>
      </c>
      <c r="M15" s="22">
        <f>вспом!M20</f>
        <v>0</v>
      </c>
    </row>
    <row r="16" spans="1:13">
      <c r="A16" s="4" t="s">
        <v>32</v>
      </c>
      <c r="B16" s="133" t="s">
        <v>33</v>
      </c>
      <c r="C16" s="20">
        <f>вспом!C23</f>
        <v>0</v>
      </c>
      <c r="D16" s="20">
        <f>вспом!D23</f>
        <v>0</v>
      </c>
      <c r="E16" s="20">
        <f>вспом!E23</f>
        <v>0</v>
      </c>
      <c r="F16" s="20">
        <f>вспом!F23</f>
        <v>0</v>
      </c>
      <c r="G16" s="20">
        <f>вспом!G23</f>
        <v>0</v>
      </c>
      <c r="H16" s="20">
        <f>вспом!H23</f>
        <v>0</v>
      </c>
      <c r="I16" s="20">
        <f>вспом!I23</f>
        <v>0</v>
      </c>
      <c r="J16" s="20">
        <f>вспом!J23</f>
        <v>0</v>
      </c>
      <c r="K16" s="20">
        <f>вспом!K23</f>
        <v>0</v>
      </c>
      <c r="L16" s="20">
        <f>вспом!L23</f>
        <v>0</v>
      </c>
      <c r="M16" s="22">
        <f>вспом!M22</f>
        <v>0</v>
      </c>
    </row>
    <row r="17" spans="1:13" ht="30">
      <c r="A17" s="132" t="s">
        <v>34</v>
      </c>
      <c r="B17" s="133" t="s">
        <v>499</v>
      </c>
      <c r="C17" s="20">
        <f>вспом!C25</f>
        <v>0</v>
      </c>
      <c r="D17" s="20">
        <f>вспом!D25</f>
        <v>0</v>
      </c>
      <c r="E17" s="20">
        <f>вспом!E25</f>
        <v>0</v>
      </c>
      <c r="F17" s="20">
        <f>вспом!F25</f>
        <v>0</v>
      </c>
      <c r="G17" s="20">
        <f>вспом!G25</f>
        <v>0</v>
      </c>
      <c r="H17" s="20">
        <f>вспом!H25</f>
        <v>0</v>
      </c>
      <c r="I17" s="20">
        <f>вспом!I25</f>
        <v>0</v>
      </c>
      <c r="J17" s="20">
        <f>вспом!J25</f>
        <v>0</v>
      </c>
      <c r="K17" s="20">
        <f>вспом!K25</f>
        <v>0</v>
      </c>
      <c r="L17" s="20">
        <f>вспом!L25</f>
        <v>0</v>
      </c>
      <c r="M17" s="145">
        <f>вспом!M24</f>
        <v>0</v>
      </c>
    </row>
    <row r="18" spans="1:13" ht="30">
      <c r="A18" s="132" t="s">
        <v>36</v>
      </c>
      <c r="B18" s="133" t="s">
        <v>37</v>
      </c>
      <c r="C18" s="20">
        <f>вспом!C28</f>
        <v>0</v>
      </c>
      <c r="D18" s="20">
        <f>вспом!D28</f>
        <v>0</v>
      </c>
      <c r="E18" s="20">
        <f>вспом!E28</f>
        <v>0</v>
      </c>
      <c r="F18" s="20">
        <f>вспом!F28</f>
        <v>0</v>
      </c>
      <c r="G18" s="20">
        <f>вспом!G28</f>
        <v>0</v>
      </c>
      <c r="H18" s="20">
        <f>вспом!H28</f>
        <v>0</v>
      </c>
      <c r="I18" s="20">
        <f>вспом!I28</f>
        <v>0</v>
      </c>
      <c r="J18" s="20">
        <f>вспом!J28</f>
        <v>0</v>
      </c>
      <c r="K18" s="20">
        <f>вспом!K28</f>
        <v>0</v>
      </c>
      <c r="L18" s="20">
        <f>вспом!L28</f>
        <v>0</v>
      </c>
      <c r="M18" s="22">
        <f>вспом!M28</f>
        <v>0</v>
      </c>
    </row>
    <row r="19" spans="1:13">
      <c r="A19" s="132" t="s">
        <v>38</v>
      </c>
      <c r="B19" s="133" t="s">
        <v>39</v>
      </c>
      <c r="C19" s="20"/>
      <c r="D19" s="20"/>
      <c r="E19" s="1"/>
      <c r="F19" s="1"/>
      <c r="G19" s="1"/>
      <c r="H19" s="1"/>
      <c r="I19" s="1"/>
      <c r="J19" s="1"/>
      <c r="K19" s="1"/>
      <c r="L19" s="1"/>
      <c r="M19" s="2"/>
    </row>
    <row r="20" spans="1:13" ht="30">
      <c r="A20" s="4" t="s">
        <v>40</v>
      </c>
      <c r="B20" s="133" t="s">
        <v>41</v>
      </c>
      <c r="C20" s="20">
        <f>вспом!C30</f>
        <v>0</v>
      </c>
      <c r="D20" s="20">
        <f>вспом!D30</f>
        <v>0</v>
      </c>
      <c r="E20" s="20">
        <f>вспом!E30</f>
        <v>0</v>
      </c>
      <c r="F20" s="20">
        <f>вспом!F30</f>
        <v>0</v>
      </c>
      <c r="G20" s="20">
        <f>вспом!G30</f>
        <v>0</v>
      </c>
      <c r="H20" s="20">
        <f>вспом!H30</f>
        <v>0</v>
      </c>
      <c r="I20" s="20">
        <f>вспом!I30</f>
        <v>0</v>
      </c>
      <c r="J20" s="20">
        <f>вспом!J30</f>
        <v>0</v>
      </c>
      <c r="K20" s="20">
        <f>вспом!K30</f>
        <v>0</v>
      </c>
      <c r="L20" s="20">
        <f>вспом!L30</f>
        <v>0</v>
      </c>
      <c r="M20" s="22">
        <f>вспом!M30</f>
        <v>0</v>
      </c>
    </row>
    <row r="21" spans="1:13" ht="30">
      <c r="A21" s="4" t="s">
        <v>42</v>
      </c>
      <c r="B21" s="26" t="s">
        <v>43</v>
      </c>
      <c r="C21" s="20">
        <f>вспом!C31</f>
        <v>0</v>
      </c>
      <c r="D21" s="20">
        <f>вспом!D31</f>
        <v>0</v>
      </c>
      <c r="E21" s="20">
        <f>вспом!E31</f>
        <v>0</v>
      </c>
      <c r="F21" s="20">
        <f>вспом!F31</f>
        <v>0</v>
      </c>
      <c r="G21" s="20">
        <f>вспом!G31</f>
        <v>0</v>
      </c>
      <c r="H21" s="20">
        <f>вспом!H31</f>
        <v>0</v>
      </c>
      <c r="I21" s="20">
        <f>вспом!I31</f>
        <v>0</v>
      </c>
      <c r="J21" s="20">
        <f>вспом!J31</f>
        <v>0</v>
      </c>
      <c r="K21" s="20">
        <f>вспом!K31</f>
        <v>0</v>
      </c>
      <c r="L21" s="20">
        <f>вспом!L31</f>
        <v>0</v>
      </c>
      <c r="M21" s="22">
        <f>вспом!M31</f>
        <v>0</v>
      </c>
    </row>
    <row r="22" spans="1:13" ht="30">
      <c r="A22" s="132" t="s">
        <v>44</v>
      </c>
      <c r="B22" s="133" t="s">
        <v>45</v>
      </c>
      <c r="C22" s="1">
        <f>вспом!C32</f>
        <v>0</v>
      </c>
      <c r="D22" s="1">
        <f>вспом!D32</f>
        <v>0</v>
      </c>
      <c r="E22" s="1">
        <f>вспом!E32</f>
        <v>0</v>
      </c>
      <c r="F22" s="1">
        <f>вспом!F32</f>
        <v>0</v>
      </c>
      <c r="G22" s="1">
        <f>вспом!G32</f>
        <v>0</v>
      </c>
      <c r="H22" s="1">
        <f>вспом!H32</f>
        <v>0</v>
      </c>
      <c r="I22" s="1">
        <f>вспом!I32</f>
        <v>0</v>
      </c>
      <c r="J22" s="1">
        <f>вспом!J32</f>
        <v>0</v>
      </c>
      <c r="K22" s="1">
        <f>вспом!K32</f>
        <v>0</v>
      </c>
      <c r="L22" s="1">
        <f>вспом!L32</f>
        <v>0</v>
      </c>
      <c r="M22" s="1">
        <f>Ввод!M37</f>
        <v>0</v>
      </c>
    </row>
    <row r="23" spans="1:13">
      <c r="A23" s="132" t="s">
        <v>46</v>
      </c>
      <c r="B23" s="133" t="s">
        <v>47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/>
    </row>
    <row r="24" spans="1:13">
      <c r="A24" s="132" t="s">
        <v>48</v>
      </c>
      <c r="B24" s="133" t="s">
        <v>49</v>
      </c>
      <c r="C24" s="20"/>
      <c r="D24" s="20"/>
      <c r="E24" s="20"/>
      <c r="F24" s="1"/>
      <c r="G24" s="1"/>
      <c r="H24" s="1"/>
      <c r="I24" s="1"/>
      <c r="J24" s="1"/>
      <c r="K24" s="1"/>
      <c r="L24" s="1"/>
      <c r="M24" s="2"/>
    </row>
    <row r="25" spans="1:13" ht="30">
      <c r="A25" s="132" t="s">
        <v>50</v>
      </c>
      <c r="B25" s="133" t="s">
        <v>51</v>
      </c>
      <c r="C25" s="20">
        <f>вспом!C37</f>
        <v>0</v>
      </c>
      <c r="D25" s="20">
        <f>вспом!D37</f>
        <v>0</v>
      </c>
      <c r="E25" s="20">
        <f>вспом!E37</f>
        <v>0</v>
      </c>
      <c r="F25" s="20">
        <f>вспом!F37</f>
        <v>0</v>
      </c>
      <c r="G25" s="20">
        <f>вспом!G37</f>
        <v>0</v>
      </c>
      <c r="H25" s="20">
        <f>вспом!H37</f>
        <v>0</v>
      </c>
      <c r="I25" s="20">
        <f>вспом!I37</f>
        <v>0</v>
      </c>
      <c r="J25" s="20">
        <f>вспом!J37</f>
        <v>0</v>
      </c>
      <c r="K25" s="20">
        <f>вспом!K37</f>
        <v>0</v>
      </c>
      <c r="L25" s="20">
        <f>вспом!L37</f>
        <v>0</v>
      </c>
      <c r="M25" s="22">
        <f>вспом!M37</f>
        <v>0</v>
      </c>
    </row>
    <row r="26" spans="1:13" ht="30">
      <c r="A26" s="132" t="s">
        <v>52</v>
      </c>
      <c r="B26" s="26" t="s">
        <v>53</v>
      </c>
      <c r="C26" s="20">
        <f>вспом!C39</f>
        <v>0</v>
      </c>
      <c r="D26" s="20">
        <f>вспом!D39</f>
        <v>0</v>
      </c>
      <c r="E26" s="20">
        <f>вспом!E39</f>
        <v>0</v>
      </c>
      <c r="F26" s="20">
        <f>вспом!F39</f>
        <v>0</v>
      </c>
      <c r="G26" s="20">
        <f>вспом!G39</f>
        <v>0</v>
      </c>
      <c r="H26" s="20">
        <f>вспом!H39</f>
        <v>0</v>
      </c>
      <c r="I26" s="20">
        <f>вспом!I39</f>
        <v>0</v>
      </c>
      <c r="J26" s="20">
        <f>вспом!J39</f>
        <v>0</v>
      </c>
      <c r="K26" s="20">
        <f>вспом!K39</f>
        <v>0</v>
      </c>
      <c r="L26" s="20">
        <f>вспом!L39</f>
        <v>0</v>
      </c>
      <c r="M26" s="22">
        <f>вспом!M39</f>
        <v>0</v>
      </c>
    </row>
    <row r="27" spans="1:13">
      <c r="A27" s="132" t="s">
        <v>54</v>
      </c>
      <c r="B27" s="133" t="s">
        <v>55</v>
      </c>
      <c r="C27" s="20"/>
      <c r="D27" s="20"/>
      <c r="E27" s="20"/>
      <c r="F27" s="1"/>
      <c r="G27" s="1"/>
      <c r="H27" s="1"/>
      <c r="I27" s="1"/>
      <c r="J27" s="1"/>
      <c r="K27" s="1"/>
      <c r="L27" s="1"/>
      <c r="M27" s="2"/>
    </row>
    <row r="28" spans="1:13" ht="30">
      <c r="A28" s="132" t="s">
        <v>56</v>
      </c>
      <c r="B28" s="133" t="s">
        <v>51</v>
      </c>
      <c r="C28" s="20">
        <f>вспом!C42</f>
        <v>0</v>
      </c>
      <c r="D28" s="20">
        <f>вспом!D42</f>
        <v>0</v>
      </c>
      <c r="E28" s="20">
        <f>вспом!E42</f>
        <v>0</v>
      </c>
      <c r="F28" s="20">
        <f>вспом!F42</f>
        <v>0</v>
      </c>
      <c r="G28" s="20">
        <f>вспом!G42</f>
        <v>0</v>
      </c>
      <c r="H28" s="20">
        <f>вспом!H42</f>
        <v>0</v>
      </c>
      <c r="I28" s="20">
        <f>вспом!I42</f>
        <v>0</v>
      </c>
      <c r="J28" s="20">
        <f>вспом!J42</f>
        <v>0</v>
      </c>
      <c r="K28" s="20">
        <f>вспом!K42</f>
        <v>0</v>
      </c>
      <c r="L28" s="20">
        <f>вспом!L42</f>
        <v>0</v>
      </c>
      <c r="M28" s="22">
        <f>вспом!M42</f>
        <v>0</v>
      </c>
    </row>
    <row r="29" spans="1:13" ht="30">
      <c r="A29" s="132" t="s">
        <v>57</v>
      </c>
      <c r="B29" s="26" t="s">
        <v>58</v>
      </c>
      <c r="C29" s="20">
        <f>вспом!C44</f>
        <v>0</v>
      </c>
      <c r="D29" s="20">
        <f>вспом!D44</f>
        <v>0</v>
      </c>
      <c r="E29" s="20">
        <f>вспом!E44</f>
        <v>0</v>
      </c>
      <c r="F29" s="20">
        <f>вспом!F44</f>
        <v>0</v>
      </c>
      <c r="G29" s="20">
        <f>вспом!G44</f>
        <v>0</v>
      </c>
      <c r="H29" s="20">
        <f>вспом!H44</f>
        <v>0</v>
      </c>
      <c r="I29" s="20">
        <f>вспом!I44</f>
        <v>0</v>
      </c>
      <c r="J29" s="20">
        <f>вспом!J44</f>
        <v>0</v>
      </c>
      <c r="K29" s="20">
        <f>вспом!K44</f>
        <v>0</v>
      </c>
      <c r="L29" s="20">
        <f>вспом!L44</f>
        <v>0</v>
      </c>
      <c r="M29" s="22">
        <f>вспом!M44</f>
        <v>0</v>
      </c>
    </row>
    <row r="30" spans="1:13" ht="30">
      <c r="A30" s="132" t="s">
        <v>59</v>
      </c>
      <c r="B30" s="133" t="s">
        <v>60</v>
      </c>
      <c r="C30" s="20">
        <f>вспом!C45</f>
        <v>0</v>
      </c>
      <c r="D30" s="20">
        <f>вспом!D45</f>
        <v>0</v>
      </c>
      <c r="E30" s="20">
        <f>вспом!E45</f>
        <v>0</v>
      </c>
      <c r="F30" s="20">
        <f>вспом!F45</f>
        <v>0</v>
      </c>
      <c r="G30" s="20">
        <f>вспом!G45</f>
        <v>0</v>
      </c>
      <c r="H30" s="20">
        <f>вспом!H45</f>
        <v>0</v>
      </c>
      <c r="I30" s="20">
        <f>вспом!I45</f>
        <v>0</v>
      </c>
      <c r="J30" s="20">
        <f>вспом!J45</f>
        <v>0</v>
      </c>
      <c r="K30" s="20">
        <f>вспом!K45</f>
        <v>0</v>
      </c>
      <c r="L30" s="20">
        <f>вспом!L45</f>
        <v>0</v>
      </c>
      <c r="M30" s="22">
        <f>вспом!M45</f>
        <v>0</v>
      </c>
    </row>
    <row r="31" spans="1:13" ht="15.75" customHeight="1">
      <c r="A31" s="4" t="s">
        <v>61</v>
      </c>
      <c r="B31" s="120" t="s">
        <v>62</v>
      </c>
      <c r="C31" s="20">
        <f>вспом!C46</f>
        <v>0</v>
      </c>
      <c r="D31" s="20">
        <f>вспом!D46</f>
        <v>0</v>
      </c>
      <c r="E31" s="20">
        <f>вспом!E46</f>
        <v>0</v>
      </c>
      <c r="F31" s="20">
        <f>вспом!F46</f>
        <v>0</v>
      </c>
      <c r="G31" s="20">
        <f>вспом!G46</f>
        <v>0</v>
      </c>
      <c r="H31" s="20">
        <f>вспом!H46</f>
        <v>0</v>
      </c>
      <c r="I31" s="20">
        <f>вспом!I46</f>
        <v>0</v>
      </c>
      <c r="J31" s="20">
        <f>вспом!J46</f>
        <v>0</v>
      </c>
      <c r="K31" s="20">
        <f>вспом!K46</f>
        <v>0</v>
      </c>
      <c r="L31" s="20">
        <f>вспом!L46</f>
        <v>0</v>
      </c>
      <c r="M31" s="22">
        <f>вспом!M46</f>
        <v>0</v>
      </c>
    </row>
    <row r="32" spans="1:13" ht="30">
      <c r="A32" s="4" t="s">
        <v>63</v>
      </c>
      <c r="B32" s="120" t="s">
        <v>64</v>
      </c>
      <c r="C32" s="20">
        <f>вспом!C47</f>
        <v>0</v>
      </c>
      <c r="D32" s="20">
        <f>вспом!D47</f>
        <v>0</v>
      </c>
      <c r="E32" s="20">
        <f>вспом!E47</f>
        <v>0</v>
      </c>
      <c r="F32" s="20">
        <f>вспом!F47</f>
        <v>0</v>
      </c>
      <c r="G32" s="20">
        <f>вспом!G47</f>
        <v>0</v>
      </c>
      <c r="H32" s="20">
        <f>вспом!H47</f>
        <v>0</v>
      </c>
      <c r="I32" s="20">
        <f>вспом!I47</f>
        <v>0</v>
      </c>
      <c r="J32" s="20">
        <f>вспом!J47</f>
        <v>0</v>
      </c>
      <c r="K32" s="20">
        <f>вспом!K47</f>
        <v>0</v>
      </c>
      <c r="L32" s="20">
        <f>вспом!L47</f>
        <v>0</v>
      </c>
      <c r="M32" s="22">
        <f>вспом!M47</f>
        <v>0</v>
      </c>
    </row>
    <row r="33" spans="1:13" ht="30">
      <c r="A33" s="132" t="s">
        <v>65</v>
      </c>
      <c r="B33" s="133" t="s">
        <v>66</v>
      </c>
      <c r="C33" s="20"/>
      <c r="D33" s="20"/>
      <c r="E33" s="1"/>
      <c r="F33" s="1"/>
      <c r="G33" s="1"/>
      <c r="H33" s="1"/>
      <c r="I33" s="1"/>
      <c r="J33" s="1"/>
      <c r="K33" s="1"/>
      <c r="L33" s="1"/>
      <c r="M33" s="2"/>
    </row>
    <row r="34" spans="1:13" ht="30">
      <c r="A34" s="4" t="s">
        <v>67</v>
      </c>
      <c r="B34" s="133" t="s">
        <v>51</v>
      </c>
      <c r="C34" s="20">
        <f>вспом!C49</f>
        <v>0</v>
      </c>
      <c r="D34" s="20">
        <f>вспом!D49</f>
        <v>0</v>
      </c>
      <c r="E34" s="20">
        <f>вспом!E49</f>
        <v>0</v>
      </c>
      <c r="F34" s="20">
        <f>вспом!F49</f>
        <v>0</v>
      </c>
      <c r="G34" s="20">
        <f>вспом!G49</f>
        <v>0</v>
      </c>
      <c r="H34" s="20">
        <f>вспом!H49</f>
        <v>0</v>
      </c>
      <c r="I34" s="20">
        <f>вспом!I49</f>
        <v>0</v>
      </c>
      <c r="J34" s="20">
        <f>вспом!J49</f>
        <v>0</v>
      </c>
      <c r="K34" s="20">
        <f>вспом!K49</f>
        <v>0</v>
      </c>
      <c r="L34" s="20">
        <f>вспом!L49</f>
        <v>0</v>
      </c>
      <c r="M34" s="22">
        <f>вспом!M49</f>
        <v>0</v>
      </c>
    </row>
    <row r="35" spans="1:13" ht="30">
      <c r="A35" s="4" t="s">
        <v>68</v>
      </c>
      <c r="B35" s="26" t="s">
        <v>69</v>
      </c>
      <c r="C35" s="20">
        <f>вспом!C50</f>
        <v>0</v>
      </c>
      <c r="D35" s="20">
        <f>вспом!D50</f>
        <v>0</v>
      </c>
      <c r="E35" s="20">
        <f>вспом!E50</f>
        <v>0</v>
      </c>
      <c r="F35" s="20">
        <f>вспом!F50</f>
        <v>0</v>
      </c>
      <c r="G35" s="20">
        <f>вспом!G50</f>
        <v>0</v>
      </c>
      <c r="H35" s="20">
        <f>вспом!H50</f>
        <v>0</v>
      </c>
      <c r="I35" s="20">
        <f>вспом!I50</f>
        <v>0</v>
      </c>
      <c r="J35" s="20">
        <f>вспом!J50</f>
        <v>0</v>
      </c>
      <c r="K35" s="20">
        <f>вспом!K50</f>
        <v>0</v>
      </c>
      <c r="L35" s="20">
        <f>вспом!L50</f>
        <v>0</v>
      </c>
      <c r="M35" s="22">
        <f>вспом!M50</f>
        <v>0</v>
      </c>
    </row>
    <row r="36" spans="1:13">
      <c r="A36" s="132" t="s">
        <v>70</v>
      </c>
      <c r="B36" s="133" t="s">
        <v>71</v>
      </c>
      <c r="C36" s="20"/>
      <c r="D36" s="20"/>
      <c r="E36" s="1"/>
      <c r="F36" s="1"/>
      <c r="G36" s="1"/>
      <c r="H36" s="1"/>
      <c r="I36" s="1"/>
      <c r="J36" s="1"/>
      <c r="K36" s="1"/>
      <c r="L36" s="1"/>
      <c r="M36" s="2"/>
    </row>
    <row r="37" spans="1:13" ht="30">
      <c r="A37" s="4" t="s">
        <v>72</v>
      </c>
      <c r="B37" s="133" t="s">
        <v>51</v>
      </c>
      <c r="C37" s="20">
        <f>вспом!C55</f>
        <v>0</v>
      </c>
      <c r="D37" s="20">
        <f>вспом!D55</f>
        <v>0</v>
      </c>
      <c r="E37" s="20">
        <f>вспом!E55</f>
        <v>0</v>
      </c>
      <c r="F37" s="20">
        <f>вспом!F55</f>
        <v>0</v>
      </c>
      <c r="G37" s="20">
        <f>вспом!G55</f>
        <v>0</v>
      </c>
      <c r="H37" s="20">
        <f>вспом!H55</f>
        <v>0</v>
      </c>
      <c r="I37" s="20">
        <f>вспом!I55</f>
        <v>0</v>
      </c>
      <c r="J37" s="20">
        <f>вспом!J55</f>
        <v>0</v>
      </c>
      <c r="K37" s="20">
        <f>вспом!K55</f>
        <v>0</v>
      </c>
      <c r="L37" s="20">
        <f>вспом!L55</f>
        <v>0</v>
      </c>
      <c r="M37" s="22">
        <f>вспом!M55</f>
        <v>0</v>
      </c>
    </row>
    <row r="38" spans="1:13" ht="30">
      <c r="A38" s="4" t="s">
        <v>73</v>
      </c>
      <c r="B38" s="26" t="s">
        <v>74</v>
      </c>
      <c r="C38" s="20">
        <f>вспом!C56</f>
        <v>0</v>
      </c>
      <c r="D38" s="20">
        <f>вспом!D56</f>
        <v>0</v>
      </c>
      <c r="E38" s="20">
        <f>вспом!E56</f>
        <v>0</v>
      </c>
      <c r="F38" s="20">
        <f>вспом!F56</f>
        <v>0</v>
      </c>
      <c r="G38" s="20">
        <f>вспом!G56</f>
        <v>0</v>
      </c>
      <c r="H38" s="20">
        <f>вспом!H56</f>
        <v>0</v>
      </c>
      <c r="I38" s="20">
        <f>вспом!I56</f>
        <v>0</v>
      </c>
      <c r="J38" s="20">
        <f>вспом!J56</f>
        <v>0</v>
      </c>
      <c r="K38" s="20">
        <f>вспом!K56</f>
        <v>0</v>
      </c>
      <c r="L38" s="20">
        <f>вспом!L56</f>
        <v>0</v>
      </c>
      <c r="M38" s="22">
        <f>вспом!M56</f>
        <v>0</v>
      </c>
    </row>
    <row r="39" spans="1:13">
      <c r="A39" s="132" t="s">
        <v>75</v>
      </c>
      <c r="B39" s="133" t="s">
        <v>76</v>
      </c>
      <c r="C39" s="20">
        <f>вспом!C57</f>
        <v>0</v>
      </c>
      <c r="D39" s="20">
        <f>вспом!D57</f>
        <v>0</v>
      </c>
      <c r="E39" s="20">
        <f>вспом!E57</f>
        <v>0</v>
      </c>
      <c r="F39" s="20">
        <f>вспом!F57</f>
        <v>0</v>
      </c>
      <c r="G39" s="20">
        <f>вспом!G57</f>
        <v>0</v>
      </c>
      <c r="H39" s="20">
        <f>вспом!H57</f>
        <v>0</v>
      </c>
      <c r="I39" s="20">
        <f>вспом!I57</f>
        <v>0</v>
      </c>
      <c r="J39" s="20">
        <f>вспом!J57</f>
        <v>0</v>
      </c>
      <c r="K39" s="20">
        <f>вспом!K57</f>
        <v>0</v>
      </c>
      <c r="L39" s="20">
        <f>вспом!L57</f>
        <v>0</v>
      </c>
      <c r="M39" s="22">
        <f>вспом!M57</f>
        <v>0</v>
      </c>
    </row>
    <row r="40" spans="1:13">
      <c r="A40" s="580" t="s">
        <v>77</v>
      </c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2"/>
    </row>
    <row r="41" spans="1:13" ht="60">
      <c r="A41" s="132" t="s">
        <v>78</v>
      </c>
      <c r="B41" s="134" t="s">
        <v>79</v>
      </c>
      <c r="C41" s="20">
        <f>вспом!C59</f>
        <v>0</v>
      </c>
      <c r="D41" s="20">
        <f>вспом!D59</f>
        <v>0</v>
      </c>
      <c r="E41" s="20">
        <f>вспом!E59</f>
        <v>0</v>
      </c>
      <c r="F41" s="20">
        <f>вспом!F59</f>
        <v>0</v>
      </c>
      <c r="G41" s="20">
        <f>вспом!G59</f>
        <v>0</v>
      </c>
      <c r="H41" s="20">
        <f>вспом!H59</f>
        <v>0</v>
      </c>
      <c r="I41" s="20">
        <f>вспом!I59</f>
        <v>0</v>
      </c>
      <c r="J41" s="20">
        <f>вспом!J59</f>
        <v>0</v>
      </c>
      <c r="K41" s="20">
        <f>вспом!K59</f>
        <v>0</v>
      </c>
      <c r="L41" s="20">
        <f>вспом!L59</f>
        <v>0</v>
      </c>
      <c r="M41" s="22">
        <f>вспом!M59</f>
        <v>0</v>
      </c>
    </row>
    <row r="42" spans="1:13" ht="45">
      <c r="A42" s="132" t="s">
        <v>80</v>
      </c>
      <c r="B42" s="134" t="s">
        <v>81</v>
      </c>
      <c r="C42" s="20">
        <f>вспом!C60</f>
        <v>0</v>
      </c>
      <c r="D42" s="20">
        <f>вспом!D60</f>
        <v>0</v>
      </c>
      <c r="E42" s="20">
        <f>вспом!E60</f>
        <v>0</v>
      </c>
      <c r="F42" s="20">
        <f>вспом!F60</f>
        <v>0</v>
      </c>
      <c r="G42" s="20">
        <f>вспом!G60</f>
        <v>0</v>
      </c>
      <c r="H42" s="20">
        <f>вспом!H60</f>
        <v>0</v>
      </c>
      <c r="I42" s="20">
        <f>вспом!I60</f>
        <v>0</v>
      </c>
      <c r="J42" s="20">
        <f>вспом!J60</f>
        <v>0</v>
      </c>
      <c r="K42" s="20">
        <f>вспом!K60</f>
        <v>0</v>
      </c>
      <c r="L42" s="20">
        <f>вспом!L60</f>
        <v>0</v>
      </c>
      <c r="M42" s="22">
        <f>вспом!M60</f>
        <v>0</v>
      </c>
    </row>
    <row r="43" spans="1:13" ht="45">
      <c r="A43" s="132" t="s">
        <v>82</v>
      </c>
      <c r="B43" s="134" t="s">
        <v>83</v>
      </c>
      <c r="C43" s="20">
        <f>вспом!C61</f>
        <v>0</v>
      </c>
      <c r="D43" s="20">
        <f>вспом!D61</f>
        <v>0</v>
      </c>
      <c r="E43" s="20">
        <f>вспом!E61</f>
        <v>0</v>
      </c>
      <c r="F43" s="20">
        <f>вспом!F61</f>
        <v>0</v>
      </c>
      <c r="G43" s="20">
        <f>вспом!G61</f>
        <v>0</v>
      </c>
      <c r="H43" s="20">
        <f>вспом!H61</f>
        <v>0</v>
      </c>
      <c r="I43" s="20">
        <f>вспом!I61</f>
        <v>0</v>
      </c>
      <c r="J43" s="20">
        <f>вспом!J61</f>
        <v>0</v>
      </c>
      <c r="K43" s="20">
        <f>вспом!K61</f>
        <v>0</v>
      </c>
      <c r="L43" s="20">
        <f>вспом!L61</f>
        <v>0</v>
      </c>
      <c r="M43" s="22">
        <f>вспом!M61</f>
        <v>0</v>
      </c>
    </row>
    <row r="44" spans="1:13" ht="60">
      <c r="A44" s="132" t="s">
        <v>84</v>
      </c>
      <c r="B44" s="24" t="s">
        <v>85</v>
      </c>
      <c r="C44" s="20">
        <f>вспом!C62</f>
        <v>0</v>
      </c>
      <c r="D44" s="20">
        <f>вспом!D62</f>
        <v>0</v>
      </c>
      <c r="E44" s="20">
        <f>вспом!E62</f>
        <v>0</v>
      </c>
      <c r="F44" s="20">
        <f>вспом!F62</f>
        <v>0</v>
      </c>
      <c r="G44" s="20">
        <f>вспом!G62</f>
        <v>0</v>
      </c>
      <c r="H44" s="20">
        <f>вспом!H62</f>
        <v>0</v>
      </c>
      <c r="I44" s="20">
        <f>вспом!I62</f>
        <v>0</v>
      </c>
      <c r="J44" s="20">
        <f>вспом!J62</f>
        <v>0</v>
      </c>
      <c r="K44" s="20">
        <f>вспом!K62</f>
        <v>0</v>
      </c>
      <c r="L44" s="20">
        <f>вспом!L62</f>
        <v>0</v>
      </c>
      <c r="M44" s="22">
        <f>вспом!M62</f>
        <v>0</v>
      </c>
    </row>
    <row r="45" spans="1:13" ht="30">
      <c r="A45" s="132" t="s">
        <v>86</v>
      </c>
      <c r="B45" s="17" t="s">
        <v>375</v>
      </c>
      <c r="C45" s="20">
        <f>вспом!C63</f>
        <v>0</v>
      </c>
      <c r="D45" s="20">
        <f>вспом!D63</f>
        <v>0</v>
      </c>
      <c r="E45" s="20">
        <f>вспом!E63</f>
        <v>0</v>
      </c>
      <c r="F45" s="20">
        <f>вспом!F63</f>
        <v>0</v>
      </c>
      <c r="G45" s="20">
        <f>вспом!G63</f>
        <v>0</v>
      </c>
      <c r="H45" s="20">
        <f>вспом!H63</f>
        <v>0</v>
      </c>
      <c r="I45" s="20">
        <f>вспом!I63</f>
        <v>0</v>
      </c>
      <c r="J45" s="20">
        <f>вспом!J63</f>
        <v>0</v>
      </c>
      <c r="K45" s="20">
        <f>вспом!K63</f>
        <v>0</v>
      </c>
      <c r="L45" s="20">
        <f>вспом!L63</f>
        <v>0</v>
      </c>
      <c r="M45" s="22">
        <f>вспом!M63</f>
        <v>0</v>
      </c>
    </row>
    <row r="46" spans="1:13" ht="45">
      <c r="A46" s="132" t="s">
        <v>87</v>
      </c>
      <c r="B46" s="134" t="s">
        <v>88</v>
      </c>
      <c r="C46" s="20">
        <f>вспом!C64</f>
        <v>0</v>
      </c>
      <c r="D46" s="20">
        <f>вспом!D64</f>
        <v>0</v>
      </c>
      <c r="E46" s="20">
        <f>вспом!E64</f>
        <v>0</v>
      </c>
      <c r="F46" s="20">
        <f>вспом!F64</f>
        <v>0</v>
      </c>
      <c r="G46" s="20">
        <f>вспом!G64</f>
        <v>0</v>
      </c>
      <c r="H46" s="20">
        <f>вспом!H64</f>
        <v>0</v>
      </c>
      <c r="I46" s="20">
        <f>вспом!I64</f>
        <v>0</v>
      </c>
      <c r="J46" s="20">
        <f>вспом!J64</f>
        <v>0</v>
      </c>
      <c r="K46" s="20">
        <f>вспом!K64</f>
        <v>0</v>
      </c>
      <c r="L46" s="20">
        <f>вспом!L64</f>
        <v>0</v>
      </c>
      <c r="M46" s="22">
        <f>вспом!M64</f>
        <v>0</v>
      </c>
    </row>
    <row r="47" spans="1:13" ht="45">
      <c r="A47" s="132" t="s">
        <v>89</v>
      </c>
      <c r="B47" s="134" t="s">
        <v>90</v>
      </c>
      <c r="C47" s="20">
        <f>вспом!C65</f>
        <v>0</v>
      </c>
      <c r="D47" s="20">
        <f>вспом!D65</f>
        <v>0</v>
      </c>
      <c r="E47" s="20">
        <f>вспом!E65</f>
        <v>0</v>
      </c>
      <c r="F47" s="20">
        <f>вспом!F65</f>
        <v>0</v>
      </c>
      <c r="G47" s="20">
        <f>вспом!G65</f>
        <v>0</v>
      </c>
      <c r="H47" s="20">
        <f>вспом!H65</f>
        <v>0</v>
      </c>
      <c r="I47" s="20">
        <f>вспом!I65</f>
        <v>0</v>
      </c>
      <c r="J47" s="20">
        <f>вспом!J65</f>
        <v>0</v>
      </c>
      <c r="K47" s="20">
        <f>вспом!K65</f>
        <v>0</v>
      </c>
      <c r="L47" s="20">
        <f>вспом!L65</f>
        <v>0</v>
      </c>
      <c r="M47" s="22">
        <f>вспом!M65</f>
        <v>0</v>
      </c>
    </row>
    <row r="48" spans="1:13" ht="60">
      <c r="A48" s="132" t="s">
        <v>91</v>
      </c>
      <c r="B48" s="24" t="s">
        <v>92</v>
      </c>
      <c r="C48" s="20">
        <f>вспом!C66</f>
        <v>0</v>
      </c>
      <c r="D48" s="20">
        <f>вспом!D66</f>
        <v>0</v>
      </c>
      <c r="E48" s="20">
        <f>вспом!E66</f>
        <v>0</v>
      </c>
      <c r="F48" s="20">
        <f>вспом!F66</f>
        <v>0</v>
      </c>
      <c r="G48" s="20">
        <f>вспом!G66</f>
        <v>0</v>
      </c>
      <c r="H48" s="20">
        <f>вспом!H66</f>
        <v>0</v>
      </c>
      <c r="I48" s="20">
        <f>вспом!I66</f>
        <v>0</v>
      </c>
      <c r="J48" s="20">
        <f>вспом!J66</f>
        <v>0</v>
      </c>
      <c r="K48" s="20">
        <f>вспом!K66</f>
        <v>0</v>
      </c>
      <c r="L48" s="20">
        <f>вспом!L66</f>
        <v>0</v>
      </c>
      <c r="M48" s="22">
        <f>вспом!M66</f>
        <v>0</v>
      </c>
    </row>
    <row r="49" spans="1:13" ht="30">
      <c r="A49" s="132" t="s">
        <v>93</v>
      </c>
      <c r="B49" s="17" t="s">
        <v>376</v>
      </c>
      <c r="C49" s="20">
        <f>вспом!C67</f>
        <v>0</v>
      </c>
      <c r="D49" s="20">
        <f>вспом!D67</f>
        <v>0</v>
      </c>
      <c r="E49" s="20">
        <f>вспом!E67</f>
        <v>0</v>
      </c>
      <c r="F49" s="20">
        <f>вспом!F67</f>
        <v>0</v>
      </c>
      <c r="G49" s="20">
        <f>вспом!G67</f>
        <v>0</v>
      </c>
      <c r="H49" s="20">
        <f>вспом!H67</f>
        <v>0</v>
      </c>
      <c r="I49" s="20">
        <f>вспом!I67</f>
        <v>0</v>
      </c>
      <c r="J49" s="20">
        <f>вспом!J67</f>
        <v>0</v>
      </c>
      <c r="K49" s="20">
        <f>вспом!K67</f>
        <v>0</v>
      </c>
      <c r="L49" s="20">
        <f>вспом!L67</f>
        <v>0</v>
      </c>
      <c r="M49" s="22">
        <f>вспом!M67</f>
        <v>0</v>
      </c>
    </row>
    <row r="50" spans="1:13" ht="45">
      <c r="A50" s="132" t="s">
        <v>94</v>
      </c>
      <c r="B50" s="134" t="s">
        <v>95</v>
      </c>
      <c r="C50" s="20">
        <f>вспом!C68</f>
        <v>0</v>
      </c>
      <c r="D50" s="20">
        <f>вспом!D68</f>
        <v>0</v>
      </c>
      <c r="E50" s="20">
        <f>вспом!E68</f>
        <v>0</v>
      </c>
      <c r="F50" s="20">
        <f>вспом!F68</f>
        <v>0</v>
      </c>
      <c r="G50" s="20">
        <f>вспом!G68</f>
        <v>0</v>
      </c>
      <c r="H50" s="20">
        <f>вспом!H68</f>
        <v>0</v>
      </c>
      <c r="I50" s="20">
        <f>вспом!I68</f>
        <v>0</v>
      </c>
      <c r="J50" s="20">
        <f>вспом!J68</f>
        <v>0</v>
      </c>
      <c r="K50" s="20">
        <f>вспом!K68</f>
        <v>0</v>
      </c>
      <c r="L50" s="20">
        <f>вспом!L68</f>
        <v>0</v>
      </c>
      <c r="M50" s="22">
        <f>вспом!M68</f>
        <v>0</v>
      </c>
    </row>
    <row r="51" spans="1:13" ht="45">
      <c r="A51" s="132" t="s">
        <v>96</v>
      </c>
      <c r="B51" s="134" t="s">
        <v>97</v>
      </c>
      <c r="C51" s="20">
        <f>вспом!C69</f>
        <v>0</v>
      </c>
      <c r="D51" s="20">
        <f>вспом!D69</f>
        <v>0</v>
      </c>
      <c r="E51" s="20">
        <f>вспом!E69</f>
        <v>0</v>
      </c>
      <c r="F51" s="20">
        <f>вспом!F69</f>
        <v>0</v>
      </c>
      <c r="G51" s="20">
        <f>вспом!G69</f>
        <v>0</v>
      </c>
      <c r="H51" s="20">
        <f>вспом!H69</f>
        <v>0</v>
      </c>
      <c r="I51" s="20">
        <f>вспом!I69</f>
        <v>0</v>
      </c>
      <c r="J51" s="20">
        <f>вспом!J69</f>
        <v>0</v>
      </c>
      <c r="K51" s="20">
        <f>вспом!K69</f>
        <v>0</v>
      </c>
      <c r="L51" s="20">
        <f>вспом!L69</f>
        <v>0</v>
      </c>
      <c r="M51" s="22">
        <f>вспом!M69</f>
        <v>0</v>
      </c>
    </row>
    <row r="52" spans="1:13" ht="75">
      <c r="A52" s="132" t="s">
        <v>98</v>
      </c>
      <c r="B52" s="24" t="s">
        <v>99</v>
      </c>
      <c r="C52" s="20">
        <f>вспом!C70</f>
        <v>0</v>
      </c>
      <c r="D52" s="20">
        <f>вспом!D70</f>
        <v>0</v>
      </c>
      <c r="E52" s="20">
        <f>вспом!E70</f>
        <v>0</v>
      </c>
      <c r="F52" s="20">
        <f>вспом!F70</f>
        <v>0</v>
      </c>
      <c r="G52" s="20">
        <f>вспом!G70</f>
        <v>0</v>
      </c>
      <c r="H52" s="20">
        <f>вспом!H70</f>
        <v>0</v>
      </c>
      <c r="I52" s="20">
        <f>вспом!I70</f>
        <v>0</v>
      </c>
      <c r="J52" s="20">
        <f>вспом!J70</f>
        <v>0</v>
      </c>
      <c r="K52" s="20">
        <f>вспом!K70</f>
        <v>0</v>
      </c>
      <c r="L52" s="20">
        <f>вспом!L70</f>
        <v>0</v>
      </c>
      <c r="M52" s="22">
        <f>вспом!M70</f>
        <v>0</v>
      </c>
    </row>
    <row r="53" spans="1:13" ht="29.25" customHeight="1" thickBot="1">
      <c r="A53" s="3" t="s">
        <v>100</v>
      </c>
      <c r="B53" s="18" t="s">
        <v>377</v>
      </c>
      <c r="C53" s="141">
        <f>вспом!C71</f>
        <v>0</v>
      </c>
      <c r="D53" s="141">
        <f>вспом!D71</f>
        <v>0</v>
      </c>
      <c r="E53" s="141">
        <f>вспом!E71</f>
        <v>0</v>
      </c>
      <c r="F53" s="141">
        <f>вспом!F71</f>
        <v>0</v>
      </c>
      <c r="G53" s="141">
        <f>вспом!G71</f>
        <v>0</v>
      </c>
      <c r="H53" s="141">
        <f>вспом!H71</f>
        <v>0</v>
      </c>
      <c r="I53" s="141">
        <f>вспом!I71</f>
        <v>0</v>
      </c>
      <c r="J53" s="141">
        <f>вспом!J71</f>
        <v>0</v>
      </c>
      <c r="K53" s="141">
        <f>вспом!K71</f>
        <v>0</v>
      </c>
      <c r="L53" s="141">
        <f>вспом!L71</f>
        <v>0</v>
      </c>
      <c r="M53" s="142">
        <f>вспом!M71</f>
        <v>0</v>
      </c>
    </row>
    <row r="54" spans="1:13" ht="29.25" customHeight="1"/>
    <row r="55" spans="1:13" ht="29.25" customHeight="1">
      <c r="A55" s="576" t="s">
        <v>120</v>
      </c>
      <c r="B55" s="576"/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</row>
    <row r="56" spans="1:13" ht="29.25" customHeight="1">
      <c r="A56" s="577" t="s">
        <v>121</v>
      </c>
      <c r="B56" s="57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</row>
    <row r="57" spans="1:13" ht="29.25" customHeight="1"/>
    <row r="58" spans="1:13" ht="29.25" customHeight="1"/>
    <row r="59" spans="1:13" ht="29.25" customHeight="1"/>
    <row r="60" spans="1:13" ht="29.25" customHeight="1"/>
  </sheetData>
  <mergeCells count="13">
    <mergeCell ref="A1:D1"/>
    <mergeCell ref="A2:D2"/>
    <mergeCell ref="A55:M55"/>
    <mergeCell ref="A56:M56"/>
    <mergeCell ref="E1:M1"/>
    <mergeCell ref="E2:M2"/>
    <mergeCell ref="A40:M40"/>
    <mergeCell ref="A4:A5"/>
    <mergeCell ref="B4:B5"/>
    <mergeCell ref="C4:L4"/>
    <mergeCell ref="M4:M5"/>
    <mergeCell ref="A7:A9"/>
    <mergeCell ref="B7:B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3"/>
  <sheetViews>
    <sheetView zoomScale="84" zoomScaleNormal="84" workbookViewId="0">
      <selection activeCell="E350" sqref="E350:F350"/>
    </sheetView>
  </sheetViews>
  <sheetFormatPr defaultRowHeight="15"/>
  <cols>
    <col min="1" max="1" width="10.5703125" customWidth="1"/>
    <col min="2" max="2" width="46" customWidth="1"/>
    <col min="3" max="3" width="12.7109375" customWidth="1"/>
    <col min="4" max="4" width="15.5703125" customWidth="1"/>
    <col min="5" max="11" width="12.7109375" customWidth="1"/>
    <col min="12" max="12" width="12.42578125" customWidth="1"/>
    <col min="13" max="13" width="17.85546875" customWidth="1"/>
    <col min="14" max="14" width="14" customWidth="1"/>
  </cols>
  <sheetData>
    <row r="1" spans="1:14" s="124" customFormat="1" ht="18.75">
      <c r="A1" s="157"/>
      <c r="B1" s="158"/>
      <c r="C1" s="158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24" customFormat="1" ht="18.75">
      <c r="A2" s="188"/>
      <c r="B2" s="307"/>
      <c r="C2" s="671" t="s">
        <v>168</v>
      </c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157"/>
    </row>
    <row r="3" spans="1:14" s="124" customFormat="1" ht="29.25" customHeight="1">
      <c r="A3" s="188"/>
      <c r="B3" s="307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157"/>
    </row>
    <row r="4" spans="1:14" s="124" customFormat="1" ht="18.75">
      <c r="A4" s="188"/>
      <c r="B4" s="307"/>
      <c r="C4" s="671" t="s">
        <v>169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157"/>
    </row>
    <row r="5" spans="1:14" s="124" customFormat="1" ht="28.5" customHeight="1">
      <c r="A5" s="188"/>
      <c r="B5" s="307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157"/>
    </row>
    <row r="6" spans="1:14" s="124" customFormat="1" ht="18.75">
      <c r="A6" s="188"/>
      <c r="B6" s="307"/>
      <c r="C6" s="671" t="s">
        <v>378</v>
      </c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157"/>
    </row>
    <row r="7" spans="1:14" s="124" customFormat="1" ht="30" customHeight="1">
      <c r="A7" s="188"/>
      <c r="B7" s="307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157"/>
    </row>
    <row r="8" spans="1:14" s="124" customFormat="1" ht="18.75">
      <c r="A8" s="188"/>
      <c r="B8" s="307"/>
      <c r="C8" s="671" t="s">
        <v>170</v>
      </c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157"/>
    </row>
    <row r="9" spans="1:14" s="124" customFormat="1" ht="35.25" customHeight="1">
      <c r="A9" s="188"/>
      <c r="B9" s="307"/>
      <c r="C9" s="671" t="s">
        <v>172</v>
      </c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157"/>
    </row>
    <row r="10" spans="1:14" s="124" customFormat="1" ht="18.75">
      <c r="A10" s="188"/>
      <c r="B10" s="189"/>
      <c r="C10" s="671" t="s">
        <v>121</v>
      </c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157"/>
    </row>
    <row r="11" spans="1:14" s="124" customFormat="1" ht="27.75" customHeight="1">
      <c r="A11" s="668" t="s">
        <v>173</v>
      </c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157"/>
    </row>
    <row r="12" spans="1:14" s="124" customFormat="1" ht="18.75" customHeight="1">
      <c r="A12" s="609">
        <f>Ввод!E2</f>
        <v>0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157"/>
    </row>
    <row r="13" spans="1:14" s="124" customFormat="1" ht="45.75" customHeight="1">
      <c r="A13" s="609">
        <f>Ввод!E3</f>
        <v>0</v>
      </c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157"/>
    </row>
    <row r="14" spans="1:14" s="124" customFormat="1" ht="18.75" customHeight="1">
      <c r="A14" s="669" t="s">
        <v>122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157"/>
    </row>
    <row r="15" spans="1:14" s="124" customFormat="1" ht="18.75">
      <c r="A15" s="190"/>
      <c r="B15" s="191"/>
      <c r="C15" s="192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57"/>
    </row>
    <row r="16" spans="1:14" s="124" customFormat="1" ht="20.25">
      <c r="A16" s="616" t="s">
        <v>123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157"/>
    </row>
    <row r="17" spans="1:14" s="124" customFormat="1" ht="18.75">
      <c r="A17" s="190"/>
      <c r="B17" s="191"/>
      <c r="C17" s="192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57"/>
    </row>
    <row r="18" spans="1:14" s="124" customFormat="1" ht="22.5" customHeight="1">
      <c r="A18" s="629" t="s">
        <v>124</v>
      </c>
      <c r="B18" s="629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157"/>
    </row>
    <row r="19" spans="1:14" s="124" customFormat="1" ht="189.75" customHeight="1">
      <c r="A19" s="159"/>
      <c r="B19" s="670" t="s">
        <v>482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157"/>
    </row>
    <row r="20" spans="1:14" s="366" customFormat="1" ht="18.75">
      <c r="A20" s="663" t="s">
        <v>125</v>
      </c>
      <c r="B20" s="663"/>
      <c r="C20" s="364"/>
      <c r="D20" s="364"/>
      <c r="E20" s="446">
        <f>Ввод!M20</f>
        <v>0</v>
      </c>
      <c r="F20" s="365"/>
      <c r="G20" s="365"/>
      <c r="H20" s="365"/>
      <c r="I20" s="365"/>
      <c r="J20" s="365"/>
      <c r="K20" s="365"/>
      <c r="L20" s="365"/>
      <c r="M20" s="365"/>
      <c r="N20" s="365"/>
    </row>
    <row r="21" spans="1:14" s="366" customFormat="1" ht="18.75">
      <c r="A21" s="663" t="s">
        <v>126</v>
      </c>
      <c r="B21" s="663"/>
      <c r="C21" s="367"/>
      <c r="D21" s="364"/>
      <c r="E21" s="365"/>
      <c r="F21" s="365"/>
      <c r="G21" s="365"/>
      <c r="H21" s="365"/>
      <c r="I21" s="365"/>
      <c r="J21" s="365"/>
      <c r="K21" s="365"/>
      <c r="L21" s="365"/>
      <c r="M21" s="365"/>
      <c r="N21" s="365"/>
    </row>
    <row r="22" spans="1:14" s="366" customFormat="1" ht="39" customHeight="1">
      <c r="A22" s="368"/>
      <c r="B22" s="637" t="s">
        <v>21</v>
      </c>
      <c r="C22" s="637"/>
      <c r="D22" s="637"/>
      <c r="E22" s="418">
        <f>Ввод!M23</f>
        <v>0</v>
      </c>
      <c r="F22" s="369"/>
      <c r="G22" s="369"/>
      <c r="H22" s="369"/>
      <c r="I22" s="369"/>
      <c r="J22" s="369"/>
      <c r="K22" s="369"/>
      <c r="L22" s="369"/>
      <c r="M22" s="369"/>
      <c r="N22" s="365"/>
    </row>
    <row r="23" spans="1:14" s="366" customFormat="1" ht="18.75">
      <c r="A23" s="368"/>
      <c r="B23" s="415" t="s">
        <v>23</v>
      </c>
      <c r="C23" s="416"/>
      <c r="D23" s="416"/>
      <c r="E23" s="419">
        <f>Ввод!M24</f>
        <v>0</v>
      </c>
      <c r="F23" s="369"/>
      <c r="G23" s="369"/>
      <c r="H23" s="369"/>
      <c r="I23" s="369"/>
      <c r="J23" s="369"/>
      <c r="K23" s="369"/>
      <c r="L23" s="369"/>
      <c r="M23" s="369"/>
      <c r="N23" s="365"/>
    </row>
    <row r="24" spans="1:14" s="366" customFormat="1" ht="18.75">
      <c r="A24" s="368"/>
      <c r="B24" s="415" t="s">
        <v>400</v>
      </c>
      <c r="C24" s="416"/>
      <c r="D24" s="416"/>
      <c r="E24" s="418">
        <f>Ввод!M25</f>
        <v>0</v>
      </c>
      <c r="F24" s="369"/>
      <c r="G24" s="369"/>
      <c r="H24" s="369"/>
      <c r="I24" s="369"/>
      <c r="J24" s="369"/>
      <c r="K24" s="369"/>
      <c r="L24" s="369"/>
      <c r="M24" s="369"/>
      <c r="N24" s="365"/>
    </row>
    <row r="25" spans="1:14" s="366" customFormat="1" ht="18.75">
      <c r="A25" s="368"/>
      <c r="B25" s="415" t="s">
        <v>401</v>
      </c>
      <c r="C25" s="416"/>
      <c r="D25" s="416"/>
      <c r="E25" s="420">
        <f>Ввод!M30</f>
        <v>0</v>
      </c>
      <c r="F25" s="369"/>
      <c r="G25" s="369"/>
      <c r="H25" s="369"/>
      <c r="I25" s="369"/>
      <c r="J25" s="369"/>
      <c r="K25" s="369"/>
      <c r="L25" s="369"/>
      <c r="M25" s="369"/>
      <c r="N25" s="365"/>
    </row>
    <row r="26" spans="1:14" s="366" customFormat="1" ht="20.25" customHeight="1">
      <c r="A26" s="368"/>
      <c r="B26" s="637" t="s">
        <v>402</v>
      </c>
      <c r="C26" s="637"/>
      <c r="D26" s="416"/>
      <c r="E26" s="420">
        <f>Ввод!M31</f>
        <v>0</v>
      </c>
      <c r="F26" s="369"/>
      <c r="G26" s="369"/>
      <c r="H26" s="369"/>
      <c r="I26" s="369"/>
      <c r="J26" s="369"/>
      <c r="K26" s="369"/>
      <c r="L26" s="369"/>
      <c r="M26" s="369"/>
      <c r="N26" s="365"/>
    </row>
    <row r="27" spans="1:14" s="366" customFormat="1" ht="18.75">
      <c r="A27" s="368"/>
      <c r="B27" s="415" t="s">
        <v>31</v>
      </c>
      <c r="C27" s="416"/>
      <c r="D27" s="416"/>
      <c r="E27" s="420">
        <f>Ввод!M32</f>
        <v>0</v>
      </c>
      <c r="F27" s="369"/>
      <c r="G27" s="369"/>
      <c r="H27" s="369"/>
      <c r="I27" s="369"/>
      <c r="J27" s="369"/>
      <c r="K27" s="369"/>
      <c r="L27" s="369"/>
      <c r="M27" s="369"/>
      <c r="N27" s="365"/>
    </row>
    <row r="28" spans="1:14" s="366" customFormat="1" ht="18.75">
      <c r="A28" s="368"/>
      <c r="B28" s="415" t="s">
        <v>403</v>
      </c>
      <c r="C28" s="416"/>
      <c r="D28" s="416"/>
      <c r="E28" s="420">
        <f>Ввод!M32</f>
        <v>0</v>
      </c>
      <c r="F28" s="369"/>
      <c r="G28" s="369"/>
      <c r="H28" s="369"/>
      <c r="I28" s="369"/>
      <c r="J28" s="369"/>
      <c r="K28" s="369"/>
      <c r="L28" s="369"/>
      <c r="M28" s="369"/>
      <c r="N28" s="365"/>
    </row>
    <row r="29" spans="1:14" s="366" customFormat="1" ht="18.75">
      <c r="A29" s="663" t="s">
        <v>127</v>
      </c>
      <c r="B29" s="663"/>
      <c r="C29" s="371" t="s">
        <v>218</v>
      </c>
      <c r="D29" s="417">
        <f>Ввод!C4</f>
        <v>0</v>
      </c>
      <c r="E29" s="370" t="s">
        <v>219</v>
      </c>
      <c r="F29" s="417">
        <f>D29+10</f>
        <v>10</v>
      </c>
      <c r="G29" s="365"/>
      <c r="H29" s="365"/>
      <c r="I29" s="365"/>
      <c r="J29" s="365"/>
      <c r="K29" s="365"/>
      <c r="L29" s="365"/>
      <c r="M29" s="365"/>
      <c r="N29" s="365"/>
    </row>
    <row r="30" spans="1:14" s="124" customFormat="1" ht="27.75" customHeight="1">
      <c r="A30" s="629" t="s">
        <v>177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157"/>
    </row>
    <row r="31" spans="1:14" s="124" customFormat="1" ht="22.5" customHeight="1">
      <c r="A31" s="163"/>
      <c r="B31" s="409" t="s">
        <v>178</v>
      </c>
      <c r="C31" s="192" t="s">
        <v>261</v>
      </c>
      <c r="D31" s="421">
        <f>Эффективность!H14</f>
        <v>0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s="124" customFormat="1" ht="23.25" customHeight="1">
      <c r="A32" s="163"/>
      <c r="B32" s="409" t="s">
        <v>175</v>
      </c>
      <c r="C32" s="192" t="s">
        <v>262</v>
      </c>
      <c r="D32" s="422" t="e">
        <f>Эффективность!I16*100</f>
        <v>#NUM!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s="124" customFormat="1" ht="26.25" customHeight="1">
      <c r="A33" s="163"/>
      <c r="B33" s="409" t="s">
        <v>176</v>
      </c>
      <c r="C33" s="192" t="s">
        <v>263</v>
      </c>
      <c r="D33" s="423" t="e">
        <f>Эффективность!I18</f>
        <v>#DIV/0!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s="124" customFormat="1" ht="18.75">
      <c r="A34" s="163"/>
      <c r="B34" s="409" t="s">
        <v>179</v>
      </c>
      <c r="C34" s="192"/>
      <c r="D34" s="424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14" s="124" customFormat="1" ht="18.75">
      <c r="A35" s="163"/>
      <c r="B35" s="410" t="s">
        <v>180</v>
      </c>
      <c r="C35" s="192"/>
      <c r="D35" s="425">
        <f>осн!M43</f>
        <v>0</v>
      </c>
      <c r="E35" s="158" t="s">
        <v>471</v>
      </c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4" s="124" customFormat="1" ht="18.75">
      <c r="A36" s="163"/>
      <c r="B36" s="410" t="s">
        <v>181</v>
      </c>
      <c r="C36" s="192"/>
      <c r="D36" s="425">
        <f>осн!M47</f>
        <v>0</v>
      </c>
      <c r="E36" s="158" t="s">
        <v>471</v>
      </c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s="124" customFormat="1" ht="18.75">
      <c r="A37" s="163"/>
      <c r="B37" s="410" t="s">
        <v>182</v>
      </c>
      <c r="C37" s="192"/>
      <c r="D37" s="425">
        <f>осн!M51</f>
        <v>0</v>
      </c>
      <c r="E37" s="158" t="s">
        <v>471</v>
      </c>
      <c r="F37" s="157"/>
      <c r="G37" s="157"/>
      <c r="H37" s="157"/>
      <c r="I37" s="157"/>
      <c r="J37" s="157"/>
      <c r="K37" s="157"/>
      <c r="L37" s="157"/>
      <c r="M37" s="157"/>
      <c r="N37" s="157"/>
    </row>
    <row r="38" spans="1:14" s="124" customFormat="1" ht="36.75" customHeight="1">
      <c r="A38" s="629" t="s">
        <v>128</v>
      </c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157"/>
    </row>
    <row r="39" spans="1:14" s="458" customFormat="1" ht="180" customHeight="1">
      <c r="A39" s="456"/>
      <c r="B39" s="596" t="s">
        <v>433</v>
      </c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457"/>
    </row>
    <row r="40" spans="1:14" s="124" customFormat="1" ht="20.25">
      <c r="A40" s="651" t="s">
        <v>129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157"/>
    </row>
    <row r="41" spans="1:14" s="124" customFormat="1" ht="27.95" customHeight="1">
      <c r="A41" s="629" t="s">
        <v>130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157"/>
    </row>
    <row r="42" spans="1:14" s="124" customFormat="1" ht="45.75" customHeight="1">
      <c r="A42" s="163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157"/>
    </row>
    <row r="43" spans="1:14" s="124" customFormat="1" ht="27.95" customHeight="1">
      <c r="A43" s="629" t="s">
        <v>131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157"/>
    </row>
    <row r="44" spans="1:14" s="124" customFormat="1" ht="45" customHeight="1">
      <c r="A44" s="163"/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157"/>
    </row>
    <row r="45" spans="1:14" s="124" customFormat="1" ht="24.75" customHeight="1">
      <c r="A45" s="629" t="s">
        <v>132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157"/>
    </row>
    <row r="46" spans="1:14" s="124" customFormat="1" ht="45" customHeight="1">
      <c r="A46" s="163"/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157"/>
    </row>
    <row r="47" spans="1:14" s="124" customFormat="1" ht="20.25" customHeight="1">
      <c r="A47" s="629" t="s">
        <v>184</v>
      </c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157"/>
    </row>
    <row r="48" spans="1:14" s="124" customFormat="1" ht="24.95" customHeight="1">
      <c r="A48" s="193"/>
      <c r="B48" s="194" t="s">
        <v>183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157"/>
    </row>
    <row r="49" spans="1:14" s="124" customFormat="1" ht="24.95" customHeight="1">
      <c r="A49" s="193"/>
      <c r="B49" s="194" t="s">
        <v>368</v>
      </c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157"/>
    </row>
    <row r="50" spans="1:14" s="124" customFormat="1" ht="24.95" customHeight="1">
      <c r="A50" s="193"/>
      <c r="B50" s="194" t="s">
        <v>369</v>
      </c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157"/>
    </row>
    <row r="51" spans="1:14" s="124" customFormat="1" ht="24.95" customHeight="1">
      <c r="A51" s="193"/>
      <c r="B51" s="194" t="s">
        <v>370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157"/>
    </row>
    <row r="52" spans="1:14" s="124" customFormat="1" ht="60.75" customHeight="1">
      <c r="A52" s="629" t="s">
        <v>133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157"/>
    </row>
    <row r="53" spans="1:14" s="124" customFormat="1" ht="45" customHeight="1">
      <c r="A53" s="163"/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157"/>
    </row>
    <row r="54" spans="1:14" s="124" customFormat="1" ht="42.75" customHeight="1">
      <c r="A54" s="629" t="s">
        <v>134</v>
      </c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157"/>
    </row>
    <row r="55" spans="1:14" s="124" customFormat="1" ht="75" customHeight="1">
      <c r="A55" s="159"/>
      <c r="B55" s="596" t="s">
        <v>430</v>
      </c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157"/>
    </row>
    <row r="56" spans="1:14" s="124" customFormat="1" ht="34.5" customHeight="1">
      <c r="A56" s="651" t="s">
        <v>135</v>
      </c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157"/>
    </row>
    <row r="57" spans="1:14" s="124" customFormat="1" ht="32.25" customHeight="1">
      <c r="A57" s="629" t="s">
        <v>136</v>
      </c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157"/>
    </row>
    <row r="58" spans="1:14" s="124" customFormat="1" ht="180" customHeight="1">
      <c r="A58" s="163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157"/>
    </row>
    <row r="59" spans="1:14" s="124" customFormat="1" ht="66" customHeight="1">
      <c r="A59" s="629" t="s">
        <v>137</v>
      </c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157"/>
    </row>
    <row r="60" spans="1:14" s="124" customFormat="1" ht="180" customHeight="1">
      <c r="A60" s="163"/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157"/>
    </row>
    <row r="61" spans="1:14" s="124" customFormat="1" ht="35.25" customHeight="1">
      <c r="A61" s="629" t="s">
        <v>138</v>
      </c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157"/>
    </row>
    <row r="62" spans="1:14" s="124" customFormat="1" ht="180" customHeight="1">
      <c r="A62" s="163"/>
      <c r="B62" s="658"/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8"/>
      <c r="N62" s="157"/>
    </row>
    <row r="63" spans="1:14" s="124" customFormat="1" ht="62.25" customHeight="1">
      <c r="A63" s="629" t="s">
        <v>139</v>
      </c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157"/>
    </row>
    <row r="64" spans="1:14" s="124" customFormat="1" ht="45" customHeight="1">
      <c r="A64" s="159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157"/>
    </row>
    <row r="65" spans="1:14" s="124" customFormat="1" ht="20.25" customHeight="1">
      <c r="A65" s="651" t="s">
        <v>140</v>
      </c>
      <c r="B65" s="651"/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157"/>
    </row>
    <row r="66" spans="1:14" s="124" customFormat="1" ht="57.75" customHeight="1">
      <c r="A66" s="665" t="s">
        <v>141</v>
      </c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157"/>
    </row>
    <row r="67" spans="1:14" s="124" customFormat="1" ht="82.5" customHeight="1">
      <c r="A67" s="165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157"/>
    </row>
    <row r="68" spans="1:14" s="124" customFormat="1" ht="53.25" customHeight="1">
      <c r="A68" s="629" t="s">
        <v>142</v>
      </c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157"/>
    </row>
    <row r="69" spans="1:14" s="124" customFormat="1" ht="93.75" customHeight="1">
      <c r="A69" s="463"/>
      <c r="B69" s="618"/>
      <c r="C69" s="618"/>
      <c r="D69" s="618"/>
      <c r="E69" s="618"/>
      <c r="F69" s="618"/>
      <c r="G69" s="618"/>
      <c r="H69" s="618"/>
      <c r="I69" s="618"/>
      <c r="J69" s="618"/>
      <c r="K69" s="618"/>
      <c r="L69" s="618"/>
      <c r="M69" s="618"/>
      <c r="N69" s="157"/>
    </row>
    <row r="70" spans="1:14" s="124" customFormat="1" ht="30.75" customHeight="1" thickBot="1">
      <c r="A70" s="463"/>
      <c r="B70" s="619" t="s">
        <v>502</v>
      </c>
      <c r="C70" s="619"/>
      <c r="D70" s="619"/>
      <c r="E70" s="619"/>
      <c r="F70" s="619"/>
      <c r="G70" s="619"/>
      <c r="H70" s="619"/>
      <c r="I70" s="619"/>
      <c r="J70" s="619"/>
      <c r="K70" s="619"/>
      <c r="L70" s="619"/>
      <c r="M70" s="619"/>
      <c r="N70" s="157"/>
    </row>
    <row r="71" spans="1:14" s="124" customFormat="1" ht="39" customHeight="1" thickBot="1">
      <c r="A71" s="464" t="s">
        <v>0</v>
      </c>
      <c r="B71" s="514" t="s">
        <v>503</v>
      </c>
      <c r="C71" s="620" t="s">
        <v>504</v>
      </c>
      <c r="D71" s="621"/>
      <c r="E71" s="620" t="s">
        <v>505</v>
      </c>
      <c r="F71" s="621"/>
      <c r="G71" s="620" t="s">
        <v>511</v>
      </c>
      <c r="H71" s="621"/>
      <c r="I71" s="620" t="s">
        <v>512</v>
      </c>
      <c r="J71" s="621"/>
      <c r="K71" s="620" t="s">
        <v>507</v>
      </c>
      <c r="L71" s="621"/>
      <c r="M71" s="513" t="s">
        <v>506</v>
      </c>
      <c r="N71" s="157"/>
    </row>
    <row r="72" spans="1:14" s="124" customFormat="1" ht="30" customHeight="1">
      <c r="A72" s="515" t="s">
        <v>14</v>
      </c>
      <c r="B72" s="518"/>
      <c r="C72" s="622"/>
      <c r="D72" s="622"/>
      <c r="E72" s="622"/>
      <c r="F72" s="622"/>
      <c r="G72" s="623"/>
      <c r="H72" s="623"/>
      <c r="I72" s="624">
        <f>E72*G72</f>
        <v>0</v>
      </c>
      <c r="J72" s="624"/>
      <c r="K72" s="622"/>
      <c r="L72" s="622"/>
      <c r="M72" s="519"/>
      <c r="N72" s="157"/>
    </row>
    <row r="73" spans="1:14" s="124" customFormat="1" ht="30" customHeight="1">
      <c r="A73" s="516" t="s">
        <v>16</v>
      </c>
      <c r="B73" s="520"/>
      <c r="C73" s="589"/>
      <c r="D73" s="589"/>
      <c r="E73" s="589"/>
      <c r="F73" s="589"/>
      <c r="G73" s="613"/>
      <c r="H73" s="613"/>
      <c r="I73" s="614"/>
      <c r="J73" s="614"/>
      <c r="K73" s="589"/>
      <c r="L73" s="589"/>
      <c r="M73" s="521"/>
      <c r="N73" s="157"/>
    </row>
    <row r="74" spans="1:14" s="124" customFormat="1" ht="30" customHeight="1">
      <c r="A74" s="516" t="s">
        <v>34</v>
      </c>
      <c r="B74" s="520"/>
      <c r="C74" s="589"/>
      <c r="D74" s="589"/>
      <c r="E74" s="589"/>
      <c r="F74" s="589"/>
      <c r="G74" s="613"/>
      <c r="H74" s="613"/>
      <c r="I74" s="614"/>
      <c r="J74" s="614"/>
      <c r="K74" s="589"/>
      <c r="L74" s="589"/>
      <c r="M74" s="521"/>
      <c r="N74" s="157"/>
    </row>
    <row r="75" spans="1:14" s="124" customFormat="1" ht="30" customHeight="1">
      <c r="A75" s="516" t="s">
        <v>36</v>
      </c>
      <c r="B75" s="520"/>
      <c r="C75" s="589"/>
      <c r="D75" s="589"/>
      <c r="E75" s="589"/>
      <c r="F75" s="589"/>
      <c r="G75" s="613"/>
      <c r="H75" s="613"/>
      <c r="I75" s="614"/>
      <c r="J75" s="614"/>
      <c r="K75" s="589"/>
      <c r="L75" s="589"/>
      <c r="M75" s="521"/>
      <c r="N75" s="157"/>
    </row>
    <row r="76" spans="1:14" s="124" customFormat="1" ht="30" customHeight="1">
      <c r="A76" s="516" t="s">
        <v>38</v>
      </c>
      <c r="B76" s="520"/>
      <c r="C76" s="589"/>
      <c r="D76" s="589"/>
      <c r="E76" s="589"/>
      <c r="F76" s="589"/>
      <c r="G76" s="613"/>
      <c r="H76" s="613"/>
      <c r="I76" s="614"/>
      <c r="J76" s="614"/>
      <c r="K76" s="589"/>
      <c r="L76" s="589"/>
      <c r="M76" s="521"/>
      <c r="N76" s="157"/>
    </row>
    <row r="77" spans="1:14" s="124" customFormat="1" ht="30" customHeight="1">
      <c r="A77" s="516" t="s">
        <v>44</v>
      </c>
      <c r="B77" s="520"/>
      <c r="C77" s="589"/>
      <c r="D77" s="589"/>
      <c r="E77" s="589"/>
      <c r="F77" s="589"/>
      <c r="G77" s="613"/>
      <c r="H77" s="613"/>
      <c r="I77" s="614"/>
      <c r="J77" s="614"/>
      <c r="K77" s="589"/>
      <c r="L77" s="589"/>
      <c r="M77" s="521"/>
      <c r="N77" s="157"/>
    </row>
    <row r="78" spans="1:14" s="124" customFormat="1" ht="30" customHeight="1">
      <c r="A78" s="516" t="s">
        <v>46</v>
      </c>
      <c r="B78" s="520"/>
      <c r="C78" s="589"/>
      <c r="D78" s="589"/>
      <c r="E78" s="589"/>
      <c r="F78" s="589"/>
      <c r="G78" s="613"/>
      <c r="H78" s="613"/>
      <c r="I78" s="614"/>
      <c r="J78" s="614"/>
      <c r="K78" s="589"/>
      <c r="L78" s="589"/>
      <c r="M78" s="521"/>
      <c r="N78" s="157"/>
    </row>
    <row r="79" spans="1:14" s="124" customFormat="1" ht="30" customHeight="1">
      <c r="A79" s="516" t="s">
        <v>59</v>
      </c>
      <c r="B79" s="520"/>
      <c r="C79" s="589"/>
      <c r="D79" s="589"/>
      <c r="E79" s="589"/>
      <c r="F79" s="589"/>
      <c r="G79" s="613"/>
      <c r="H79" s="613"/>
      <c r="I79" s="614"/>
      <c r="J79" s="614"/>
      <c r="K79" s="589"/>
      <c r="L79" s="589"/>
      <c r="M79" s="521"/>
      <c r="N79" s="157"/>
    </row>
    <row r="80" spans="1:14" s="124" customFormat="1" ht="30" customHeight="1" thickBot="1">
      <c r="A80" s="517" t="s">
        <v>65</v>
      </c>
      <c r="B80" s="522"/>
      <c r="C80" s="590"/>
      <c r="D80" s="590"/>
      <c r="E80" s="590"/>
      <c r="F80" s="590"/>
      <c r="G80" s="591"/>
      <c r="H80" s="591"/>
      <c r="I80" s="592"/>
      <c r="J80" s="592"/>
      <c r="K80" s="590"/>
      <c r="L80" s="590"/>
      <c r="M80" s="523"/>
      <c r="N80" s="157"/>
    </row>
    <row r="81" spans="1:14" s="124" customFormat="1" ht="22.5" customHeight="1" thickBot="1">
      <c r="A81" s="467"/>
      <c r="B81" s="467"/>
      <c r="C81" s="609"/>
      <c r="D81" s="609"/>
      <c r="E81" s="609"/>
      <c r="F81" s="609"/>
      <c r="G81" s="610"/>
      <c r="H81" s="610"/>
      <c r="I81" s="611">
        <f>I72+I73+I74+I75+I76+I77+I78+I79+I80</f>
        <v>0</v>
      </c>
      <c r="J81" s="612"/>
      <c r="K81" s="609"/>
      <c r="L81" s="609"/>
      <c r="M81" s="467"/>
      <c r="N81" s="157"/>
    </row>
    <row r="82" spans="1:14" s="124" customFormat="1" ht="42.75" customHeight="1">
      <c r="A82" s="163"/>
      <c r="B82" s="666" t="s">
        <v>508</v>
      </c>
      <c r="C82" s="666"/>
      <c r="D82" s="666"/>
      <c r="E82" s="666"/>
      <c r="F82" s="666"/>
      <c r="G82" s="666"/>
      <c r="H82" s="666"/>
      <c r="I82" s="666"/>
      <c r="J82" s="666"/>
      <c r="K82" s="666"/>
      <c r="L82" s="666"/>
      <c r="M82" s="666"/>
      <c r="N82" s="157"/>
    </row>
    <row r="83" spans="1:14" s="124" customFormat="1" ht="39" customHeight="1">
      <c r="A83" s="466"/>
      <c r="B83" s="617" t="s">
        <v>501</v>
      </c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157"/>
    </row>
    <row r="84" spans="1:14" s="124" customFormat="1" ht="39" customHeight="1" thickBot="1">
      <c r="A84" s="635" t="s">
        <v>143</v>
      </c>
      <c r="B84" s="635"/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157"/>
    </row>
    <row r="85" spans="1:14" s="124" customFormat="1" ht="24" customHeight="1" thickBot="1">
      <c r="A85" s="630" t="s">
        <v>0</v>
      </c>
      <c r="B85" s="630" t="s">
        <v>1</v>
      </c>
      <c r="C85" s="620" t="s">
        <v>2</v>
      </c>
      <c r="D85" s="632"/>
      <c r="E85" s="632"/>
      <c r="F85" s="632"/>
      <c r="G85" s="632"/>
      <c r="H85" s="632"/>
      <c r="I85" s="632"/>
      <c r="J85" s="632"/>
      <c r="K85" s="632"/>
      <c r="L85" s="621"/>
      <c r="M85" s="630" t="s">
        <v>3</v>
      </c>
      <c r="N85" s="157"/>
    </row>
    <row r="86" spans="1:14" s="124" customFormat="1" ht="26.25" customHeight="1" thickBot="1">
      <c r="A86" s="631"/>
      <c r="B86" s="631"/>
      <c r="C86" s="372" t="s">
        <v>4</v>
      </c>
      <c r="D86" s="372" t="s">
        <v>5</v>
      </c>
      <c r="E86" s="372" t="s">
        <v>6</v>
      </c>
      <c r="F86" s="372" t="s">
        <v>7</v>
      </c>
      <c r="G86" s="372" t="s">
        <v>8</v>
      </c>
      <c r="H86" s="372" t="s">
        <v>9</v>
      </c>
      <c r="I86" s="372" t="s">
        <v>10</v>
      </c>
      <c r="J86" s="372" t="s">
        <v>11</v>
      </c>
      <c r="K86" s="372" t="s">
        <v>12</v>
      </c>
      <c r="L86" s="372" t="s">
        <v>13</v>
      </c>
      <c r="M86" s="631"/>
      <c r="N86" s="157"/>
    </row>
    <row r="87" spans="1:14" s="124" customFormat="1" ht="39" customHeight="1" thickTop="1" thickBot="1">
      <c r="A87" s="195">
        <v>1</v>
      </c>
      <c r="B87" s="137" t="s">
        <v>185</v>
      </c>
      <c r="C87" s="196">
        <f>C88</f>
        <v>0</v>
      </c>
      <c r="D87" s="196">
        <f t="shared" ref="D87:L87" si="0">D88</f>
        <v>0</v>
      </c>
      <c r="E87" s="196">
        <f t="shared" si="0"/>
        <v>0</v>
      </c>
      <c r="F87" s="196">
        <f t="shared" si="0"/>
        <v>0</v>
      </c>
      <c r="G87" s="196">
        <f t="shared" si="0"/>
        <v>0</v>
      </c>
      <c r="H87" s="196">
        <f t="shared" si="0"/>
        <v>0</v>
      </c>
      <c r="I87" s="196">
        <f t="shared" si="0"/>
        <v>0</v>
      </c>
      <c r="J87" s="196">
        <f t="shared" si="0"/>
        <v>0</v>
      </c>
      <c r="K87" s="196">
        <f t="shared" si="0"/>
        <v>0</v>
      </c>
      <c r="L87" s="196">
        <f t="shared" si="0"/>
        <v>0</v>
      </c>
      <c r="M87" s="473">
        <f>C87+D87+E87+F87+G87+H87+I87+J87+K87+L87</f>
        <v>0</v>
      </c>
      <c r="N87" s="157"/>
    </row>
    <row r="88" spans="1:14" s="124" customFormat="1" ht="39" customHeight="1">
      <c r="A88" s="198">
        <v>2</v>
      </c>
      <c r="B88" s="199" t="s">
        <v>186</v>
      </c>
      <c r="C88" s="471">
        <f>Ввод!C34</f>
        <v>0</v>
      </c>
      <c r="D88" s="471">
        <f>Ввод!D34</f>
        <v>0</v>
      </c>
      <c r="E88" s="471">
        <f>Ввод!E34</f>
        <v>0</v>
      </c>
      <c r="F88" s="471">
        <f>Ввод!F34</f>
        <v>0</v>
      </c>
      <c r="G88" s="471">
        <f>Ввод!G34</f>
        <v>0</v>
      </c>
      <c r="H88" s="471">
        <f>Ввод!H34</f>
        <v>0</v>
      </c>
      <c r="I88" s="471">
        <f>Ввод!I34</f>
        <v>0</v>
      </c>
      <c r="J88" s="471">
        <f>Ввод!J34</f>
        <v>0</v>
      </c>
      <c r="K88" s="471">
        <f>Ввод!K34</f>
        <v>0</v>
      </c>
      <c r="L88" s="471">
        <f>Ввод!L34</f>
        <v>0</v>
      </c>
      <c r="M88" s="474">
        <f>Ввод!M34</f>
        <v>0</v>
      </c>
      <c r="N88" s="157"/>
    </row>
    <row r="89" spans="1:14" s="124" customFormat="1" ht="39" customHeight="1" thickBot="1">
      <c r="A89" s="200">
        <v>3</v>
      </c>
      <c r="B89" s="136" t="s">
        <v>264</v>
      </c>
      <c r="C89" s="472">
        <f>ПДДС!C10</f>
        <v>0</v>
      </c>
      <c r="D89" s="472">
        <f>ПДДС!D10</f>
        <v>0</v>
      </c>
      <c r="E89" s="472">
        <f>ПДДС!E10</f>
        <v>0</v>
      </c>
      <c r="F89" s="472">
        <f>ПДДС!F10</f>
        <v>0</v>
      </c>
      <c r="G89" s="472">
        <f>ПДДС!G10</f>
        <v>0</v>
      </c>
      <c r="H89" s="472">
        <f>ПДДС!H10</f>
        <v>0</v>
      </c>
      <c r="I89" s="472">
        <f>ПДДС!I10</f>
        <v>0</v>
      </c>
      <c r="J89" s="472">
        <f>ПДДС!J10</f>
        <v>0</v>
      </c>
      <c r="K89" s="472">
        <f>ПДДС!K10</f>
        <v>0</v>
      </c>
      <c r="L89" s="472">
        <f>ПДДС!L10</f>
        <v>0</v>
      </c>
      <c r="M89" s="475">
        <f>C89+D89+E89+F89+G89+H89+I89+J89+K89+L89</f>
        <v>0</v>
      </c>
      <c r="N89" s="157"/>
    </row>
    <row r="90" spans="1:14" s="124" customFormat="1" ht="30" customHeight="1" thickBot="1">
      <c r="A90" s="633" t="s">
        <v>144</v>
      </c>
      <c r="B90" s="633"/>
      <c r="C90" s="633"/>
      <c r="D90" s="633"/>
      <c r="E90" s="633"/>
      <c r="F90" s="633"/>
      <c r="G90" s="633"/>
      <c r="H90" s="633"/>
      <c r="I90" s="633"/>
      <c r="J90" s="633"/>
      <c r="K90" s="633"/>
      <c r="L90" s="633"/>
      <c r="M90" s="633"/>
      <c r="N90" s="157"/>
    </row>
    <row r="91" spans="1:14" s="124" customFormat="1" ht="24" customHeight="1">
      <c r="A91" s="638" t="s">
        <v>0</v>
      </c>
      <c r="B91" s="640" t="s">
        <v>1</v>
      </c>
      <c r="C91" s="642" t="s">
        <v>2</v>
      </c>
      <c r="D91" s="643"/>
      <c r="E91" s="643"/>
      <c r="F91" s="643"/>
      <c r="G91" s="643"/>
      <c r="H91" s="643"/>
      <c r="I91" s="643"/>
      <c r="J91" s="643"/>
      <c r="K91" s="643"/>
      <c r="L91" s="644"/>
      <c r="M91" s="645" t="s">
        <v>3</v>
      </c>
      <c r="N91" s="157"/>
    </row>
    <row r="92" spans="1:14" s="124" customFormat="1" ht="26.25" customHeight="1" thickBot="1">
      <c r="A92" s="639"/>
      <c r="B92" s="641"/>
      <c r="C92" s="373" t="s">
        <v>4</v>
      </c>
      <c r="D92" s="373" t="s">
        <v>5</v>
      </c>
      <c r="E92" s="373" t="s">
        <v>6</v>
      </c>
      <c r="F92" s="373" t="s">
        <v>7</v>
      </c>
      <c r="G92" s="373" t="s">
        <v>8</v>
      </c>
      <c r="H92" s="373" t="s">
        <v>9</v>
      </c>
      <c r="I92" s="373" t="s">
        <v>10</v>
      </c>
      <c r="J92" s="373" t="s">
        <v>11</v>
      </c>
      <c r="K92" s="373" t="s">
        <v>12</v>
      </c>
      <c r="L92" s="373" t="s">
        <v>13</v>
      </c>
      <c r="M92" s="646"/>
      <c r="N92" s="157"/>
    </row>
    <row r="93" spans="1:14" s="124" customFormat="1" ht="30" customHeight="1" thickTop="1" thickBot="1">
      <c r="A93" s="202">
        <v>1</v>
      </c>
      <c r="B93" s="203" t="s">
        <v>187</v>
      </c>
      <c r="C93" s="204">
        <f>C88-C89</f>
        <v>0</v>
      </c>
      <c r="D93" s="204">
        <f t="shared" ref="D93:M93" si="1">D88-D89</f>
        <v>0</v>
      </c>
      <c r="E93" s="204">
        <f t="shared" si="1"/>
        <v>0</v>
      </c>
      <c r="F93" s="204">
        <f t="shared" si="1"/>
        <v>0</v>
      </c>
      <c r="G93" s="204">
        <f t="shared" si="1"/>
        <v>0</v>
      </c>
      <c r="H93" s="204">
        <f t="shared" si="1"/>
        <v>0</v>
      </c>
      <c r="I93" s="204">
        <f t="shared" si="1"/>
        <v>0</v>
      </c>
      <c r="J93" s="204">
        <f t="shared" si="1"/>
        <v>0</v>
      </c>
      <c r="K93" s="204">
        <f t="shared" si="1"/>
        <v>0</v>
      </c>
      <c r="L93" s="204">
        <f t="shared" si="1"/>
        <v>0</v>
      </c>
      <c r="M93" s="205">
        <f t="shared" si="1"/>
        <v>0</v>
      </c>
      <c r="N93" s="157"/>
    </row>
    <row r="94" spans="1:14" s="124" customFormat="1" ht="33.75" customHeight="1" thickBot="1">
      <c r="A94" s="633" t="s">
        <v>188</v>
      </c>
      <c r="B94" s="633"/>
      <c r="C94" s="633"/>
      <c r="D94" s="633"/>
      <c r="E94" s="633"/>
      <c r="F94" s="633"/>
      <c r="G94" s="633"/>
      <c r="H94" s="633"/>
      <c r="I94" s="633"/>
      <c r="J94" s="633"/>
      <c r="K94" s="633"/>
      <c r="L94" s="633"/>
      <c r="M94" s="633"/>
      <c r="N94" s="157"/>
    </row>
    <row r="95" spans="1:14" s="124" customFormat="1" ht="24" customHeight="1">
      <c r="A95" s="638" t="s">
        <v>0</v>
      </c>
      <c r="B95" s="640" t="s">
        <v>1</v>
      </c>
      <c r="C95" s="642" t="s">
        <v>2</v>
      </c>
      <c r="D95" s="643"/>
      <c r="E95" s="643"/>
      <c r="F95" s="643"/>
      <c r="G95" s="643"/>
      <c r="H95" s="643"/>
      <c r="I95" s="643"/>
      <c r="J95" s="643"/>
      <c r="K95" s="643"/>
      <c r="L95" s="644"/>
      <c r="M95" s="645" t="s">
        <v>3</v>
      </c>
      <c r="N95" s="157"/>
    </row>
    <row r="96" spans="1:14" s="124" customFormat="1" ht="26.25" customHeight="1" thickBot="1">
      <c r="A96" s="639"/>
      <c r="B96" s="641"/>
      <c r="C96" s="373" t="s">
        <v>4</v>
      </c>
      <c r="D96" s="373" t="s">
        <v>5</v>
      </c>
      <c r="E96" s="373" t="s">
        <v>6</v>
      </c>
      <c r="F96" s="373" t="s">
        <v>7</v>
      </c>
      <c r="G96" s="373" t="s">
        <v>8</v>
      </c>
      <c r="H96" s="373" t="s">
        <v>9</v>
      </c>
      <c r="I96" s="373" t="s">
        <v>10</v>
      </c>
      <c r="J96" s="373" t="s">
        <v>11</v>
      </c>
      <c r="K96" s="373" t="s">
        <v>12</v>
      </c>
      <c r="L96" s="373" t="s">
        <v>13</v>
      </c>
      <c r="M96" s="646"/>
      <c r="N96" s="157"/>
    </row>
    <row r="97" spans="1:14" s="124" customFormat="1" ht="31.5" customHeight="1" thickTop="1">
      <c r="A97" s="195">
        <v>1</v>
      </c>
      <c r="B97" s="137" t="s">
        <v>189</v>
      </c>
      <c r="C97" s="206">
        <f>Ввод!C38</f>
        <v>0</v>
      </c>
      <c r="D97" s="206">
        <f>Ввод!D38</f>
        <v>0</v>
      </c>
      <c r="E97" s="206">
        <f>Ввод!E38</f>
        <v>0</v>
      </c>
      <c r="F97" s="206">
        <f>Ввод!F38</f>
        <v>0</v>
      </c>
      <c r="G97" s="206">
        <f>Ввод!G38</f>
        <v>0</v>
      </c>
      <c r="H97" s="206">
        <f>Ввод!H38</f>
        <v>0</v>
      </c>
      <c r="I97" s="206">
        <f>Ввод!I38</f>
        <v>0</v>
      </c>
      <c r="J97" s="206">
        <f>Ввод!J38</f>
        <v>0</v>
      </c>
      <c r="K97" s="206">
        <f>Ввод!K38</f>
        <v>0</v>
      </c>
      <c r="L97" s="206">
        <f>Ввод!L38</f>
        <v>0</v>
      </c>
      <c r="M97" s="499">
        <f t="shared" ref="M97" si="2">M89-M98</f>
        <v>0</v>
      </c>
      <c r="N97" s="157"/>
    </row>
    <row r="98" spans="1:14" s="124" customFormat="1" ht="30" customHeight="1" thickBot="1">
      <c r="A98" s="200">
        <v>2</v>
      </c>
      <c r="B98" s="136" t="s">
        <v>190</v>
      </c>
      <c r="C98" s="207">
        <f>Ввод!C40</f>
        <v>0</v>
      </c>
      <c r="D98" s="207">
        <f>Ввод!D40</f>
        <v>0</v>
      </c>
      <c r="E98" s="207">
        <f>Ввод!E40</f>
        <v>0</v>
      </c>
      <c r="F98" s="207">
        <f>Ввод!F40</f>
        <v>0</v>
      </c>
      <c r="G98" s="207">
        <f>Ввод!G40</f>
        <v>0</v>
      </c>
      <c r="H98" s="207">
        <f>Ввод!H40</f>
        <v>0</v>
      </c>
      <c r="I98" s="207">
        <f>Ввод!I40</f>
        <v>0</v>
      </c>
      <c r="J98" s="207">
        <f>Ввод!J40</f>
        <v>0</v>
      </c>
      <c r="K98" s="207">
        <f>Ввод!K40</f>
        <v>0</v>
      </c>
      <c r="L98" s="207">
        <f>Ввод!L40</f>
        <v>0</v>
      </c>
      <c r="M98" s="208">
        <f>вспом!M5</f>
        <v>0</v>
      </c>
      <c r="N98" s="157"/>
    </row>
    <row r="99" spans="1:14" s="124" customFormat="1" ht="27" customHeight="1">
      <c r="A99" s="664" t="s">
        <v>145</v>
      </c>
      <c r="B99" s="664"/>
      <c r="C99" s="161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1:14" s="124" customFormat="1" ht="53.25" customHeight="1">
      <c r="A100" s="158"/>
      <c r="B100" s="673"/>
      <c r="C100" s="673"/>
      <c r="D100" s="673"/>
      <c r="E100" s="673"/>
      <c r="F100" s="673"/>
      <c r="G100" s="673"/>
      <c r="H100" s="673"/>
      <c r="I100" s="673"/>
      <c r="J100" s="673"/>
      <c r="K100" s="673"/>
      <c r="L100" s="673"/>
      <c r="M100" s="673"/>
      <c r="N100" s="157"/>
    </row>
    <row r="101" spans="1:14" s="124" customFormat="1" ht="36" customHeight="1" thickBot="1">
      <c r="A101" s="635" t="s">
        <v>265</v>
      </c>
      <c r="B101" s="635"/>
      <c r="C101" s="635"/>
      <c r="D101" s="635"/>
      <c r="E101" s="635"/>
      <c r="F101" s="635"/>
      <c r="G101" s="635"/>
      <c r="H101" s="635"/>
      <c r="I101" s="635"/>
      <c r="J101" s="635"/>
      <c r="K101" s="635"/>
      <c r="L101" s="635"/>
      <c r="M101" s="635"/>
      <c r="N101" s="157"/>
    </row>
    <row r="102" spans="1:14" s="124" customFormat="1" ht="24" customHeight="1" thickBot="1">
      <c r="A102" s="674" t="s">
        <v>0</v>
      </c>
      <c r="B102" s="674" t="s">
        <v>1</v>
      </c>
      <c r="C102" s="687" t="s">
        <v>2</v>
      </c>
      <c r="D102" s="688"/>
      <c r="E102" s="688"/>
      <c r="F102" s="688"/>
      <c r="G102" s="688"/>
      <c r="H102" s="688"/>
      <c r="I102" s="688"/>
      <c r="J102" s="688"/>
      <c r="K102" s="688"/>
      <c r="L102" s="689"/>
      <c r="M102" s="674" t="s">
        <v>3</v>
      </c>
      <c r="N102" s="157"/>
    </row>
    <row r="103" spans="1:14" s="124" customFormat="1" ht="38.25" customHeight="1" thickBot="1">
      <c r="A103" s="675"/>
      <c r="B103" s="675"/>
      <c r="C103" s="374" t="s">
        <v>4</v>
      </c>
      <c r="D103" s="374" t="s">
        <v>5</v>
      </c>
      <c r="E103" s="374" t="s">
        <v>6</v>
      </c>
      <c r="F103" s="374" t="s">
        <v>7</v>
      </c>
      <c r="G103" s="374" t="s">
        <v>8</v>
      </c>
      <c r="H103" s="374" t="s">
        <v>9</v>
      </c>
      <c r="I103" s="374" t="s">
        <v>10</v>
      </c>
      <c r="J103" s="374" t="s">
        <v>11</v>
      </c>
      <c r="K103" s="374" t="s">
        <v>12</v>
      </c>
      <c r="L103" s="374" t="s">
        <v>13</v>
      </c>
      <c r="M103" s="675"/>
      <c r="N103" s="157"/>
    </row>
    <row r="104" spans="1:14" s="124" customFormat="1" ht="37.5" customHeight="1" thickTop="1">
      <c r="A104" s="348">
        <v>1</v>
      </c>
      <c r="B104" s="321" t="s">
        <v>15</v>
      </c>
      <c r="C104" s="321">
        <f>Ввод!C8</f>
        <v>0</v>
      </c>
      <c r="D104" s="321">
        <f>Ввод!D8</f>
        <v>0</v>
      </c>
      <c r="E104" s="321">
        <f>Ввод!E8</f>
        <v>0</v>
      </c>
      <c r="F104" s="321">
        <f>Ввод!F8</f>
        <v>0</v>
      </c>
      <c r="G104" s="321">
        <f>Ввод!G8</f>
        <v>0</v>
      </c>
      <c r="H104" s="321">
        <f>Ввод!H8</f>
        <v>0</v>
      </c>
      <c r="I104" s="321">
        <f>Ввод!I8</f>
        <v>0</v>
      </c>
      <c r="J104" s="321">
        <f>Ввод!J8</f>
        <v>0</v>
      </c>
      <c r="K104" s="321">
        <f>Ввод!K8</f>
        <v>0</v>
      </c>
      <c r="L104" s="321">
        <f>Ввод!L8</f>
        <v>0</v>
      </c>
      <c r="M104" s="375">
        <f>Ввод!M8</f>
        <v>0</v>
      </c>
      <c r="N104" s="157"/>
    </row>
    <row r="105" spans="1:14" s="124" customFormat="1" ht="41.25" customHeight="1">
      <c r="A105" s="327">
        <v>2</v>
      </c>
      <c r="B105" s="328" t="s">
        <v>191</v>
      </c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75">
        <f>Ввод!M9</f>
        <v>0</v>
      </c>
      <c r="N105" s="157"/>
    </row>
    <row r="106" spans="1:14" s="124" customFormat="1" ht="35.25" customHeight="1">
      <c r="A106" s="327">
        <v>3</v>
      </c>
      <c r="B106" s="328" t="s">
        <v>192</v>
      </c>
      <c r="C106" s="328">
        <f>C104+C105</f>
        <v>0</v>
      </c>
      <c r="D106" s="328">
        <f t="shared" ref="D106:M106" si="3">D104+D105</f>
        <v>0</v>
      </c>
      <c r="E106" s="328">
        <f t="shared" si="3"/>
        <v>0</v>
      </c>
      <c r="F106" s="328">
        <f t="shared" si="3"/>
        <v>0</v>
      </c>
      <c r="G106" s="328">
        <f t="shared" si="3"/>
        <v>0</v>
      </c>
      <c r="H106" s="328">
        <f t="shared" si="3"/>
        <v>0</v>
      </c>
      <c r="I106" s="328">
        <f t="shared" si="3"/>
        <v>0</v>
      </c>
      <c r="J106" s="328">
        <f t="shared" si="3"/>
        <v>0</v>
      </c>
      <c r="K106" s="328">
        <f t="shared" si="3"/>
        <v>0</v>
      </c>
      <c r="L106" s="328">
        <f t="shared" si="3"/>
        <v>0</v>
      </c>
      <c r="M106" s="376">
        <f t="shared" si="3"/>
        <v>0</v>
      </c>
      <c r="N106" s="157"/>
    </row>
    <row r="107" spans="1:14" s="124" customFormat="1" ht="25.5" customHeight="1">
      <c r="A107" s="377"/>
      <c r="B107" s="606" t="s">
        <v>195</v>
      </c>
      <c r="C107" s="607"/>
      <c r="D107" s="607"/>
      <c r="E107" s="607"/>
      <c r="F107" s="607"/>
      <c r="G107" s="607"/>
      <c r="H107" s="607"/>
      <c r="I107" s="607"/>
      <c r="J107" s="607"/>
      <c r="K107" s="607"/>
      <c r="L107" s="607"/>
      <c r="M107" s="608"/>
      <c r="N107" s="157"/>
    </row>
    <row r="108" spans="1:14" s="124" customFormat="1" ht="29.25" customHeight="1">
      <c r="A108" s="378"/>
      <c r="B108" s="328" t="s">
        <v>193</v>
      </c>
      <c r="C108" s="379">
        <f>Ввод!C11</f>
        <v>0</v>
      </c>
      <c r="D108" s="379">
        <f>Ввод!D11</f>
        <v>0</v>
      </c>
      <c r="E108" s="379">
        <f>Ввод!E11</f>
        <v>0</v>
      </c>
      <c r="F108" s="379">
        <f>Ввод!F11</f>
        <v>0</v>
      </c>
      <c r="G108" s="379">
        <f>Ввод!G11</f>
        <v>0</v>
      </c>
      <c r="H108" s="379">
        <f>Ввод!H11</f>
        <v>0</v>
      </c>
      <c r="I108" s="379">
        <f>Ввод!I11</f>
        <v>0</v>
      </c>
      <c r="J108" s="379">
        <f>Ввод!J11</f>
        <v>0</v>
      </c>
      <c r="K108" s="379">
        <f>Ввод!K11</f>
        <v>0</v>
      </c>
      <c r="L108" s="379">
        <f>Ввод!L11</f>
        <v>0</v>
      </c>
      <c r="M108" s="380">
        <f>Ввод!M11</f>
        <v>0</v>
      </c>
      <c r="N108" s="157"/>
    </row>
    <row r="109" spans="1:14" s="124" customFormat="1" ht="29.25" customHeight="1">
      <c r="A109" s="378"/>
      <c r="B109" s="328" t="s">
        <v>194</v>
      </c>
      <c r="C109" s="379">
        <f>Ввод!C12</f>
        <v>0</v>
      </c>
      <c r="D109" s="379">
        <f>Ввод!D12</f>
        <v>0</v>
      </c>
      <c r="E109" s="379">
        <f>Ввод!E12</f>
        <v>0</v>
      </c>
      <c r="F109" s="379">
        <f>Ввод!F12</f>
        <v>0</v>
      </c>
      <c r="G109" s="379">
        <f>Ввод!G12</f>
        <v>0</v>
      </c>
      <c r="H109" s="379">
        <f>Ввод!H12</f>
        <v>0</v>
      </c>
      <c r="I109" s="379">
        <f>Ввод!I12</f>
        <v>0</v>
      </c>
      <c r="J109" s="379">
        <f>Ввод!J12</f>
        <v>0</v>
      </c>
      <c r="K109" s="379">
        <f>Ввод!K12</f>
        <v>0</v>
      </c>
      <c r="L109" s="379">
        <f>Ввод!L12</f>
        <v>0</v>
      </c>
      <c r="M109" s="380">
        <f>Ввод!M12</f>
        <v>0</v>
      </c>
      <c r="N109" s="157"/>
    </row>
    <row r="110" spans="1:14" s="124" customFormat="1" ht="21" customHeight="1">
      <c r="A110" s="378"/>
      <c r="B110" s="328" t="str">
        <f>Ввод!B12</f>
        <v>а) программист</v>
      </c>
      <c r="C110" s="379">
        <f>Ввод!C13</f>
        <v>0</v>
      </c>
      <c r="D110" s="379">
        <f>Ввод!D13</f>
        <v>0</v>
      </c>
      <c r="E110" s="379">
        <f>Ввод!E13</f>
        <v>0</v>
      </c>
      <c r="F110" s="379">
        <f>Ввод!F13</f>
        <v>0</v>
      </c>
      <c r="G110" s="379">
        <f>Ввод!G13</f>
        <v>0</v>
      </c>
      <c r="H110" s="379">
        <f>Ввод!H13</f>
        <v>0</v>
      </c>
      <c r="I110" s="379">
        <f>Ввод!I13</f>
        <v>0</v>
      </c>
      <c r="J110" s="379">
        <f>Ввод!J13</f>
        <v>0</v>
      </c>
      <c r="K110" s="379">
        <f>Ввод!K13</f>
        <v>0</v>
      </c>
      <c r="L110" s="379">
        <f>Ввод!L13</f>
        <v>0</v>
      </c>
      <c r="M110" s="380">
        <f>Ввод!M13</f>
        <v>0</v>
      </c>
      <c r="N110" s="157"/>
    </row>
    <row r="111" spans="1:14" s="124" customFormat="1" ht="18.75" customHeight="1">
      <c r="A111" s="378"/>
      <c r="B111" s="328" t="str">
        <f>Ввод!B13</f>
        <v>б)</v>
      </c>
      <c r="C111" s="379">
        <f>Ввод!C14</f>
        <v>0</v>
      </c>
      <c r="D111" s="379">
        <f>Ввод!D14</f>
        <v>0</v>
      </c>
      <c r="E111" s="379">
        <f>Ввод!E14</f>
        <v>0</v>
      </c>
      <c r="F111" s="379">
        <f>Ввод!F14</f>
        <v>0</v>
      </c>
      <c r="G111" s="379">
        <f>Ввод!G14</f>
        <v>0</v>
      </c>
      <c r="H111" s="379">
        <f>Ввод!H14</f>
        <v>0</v>
      </c>
      <c r="I111" s="379">
        <f>Ввод!I14</f>
        <v>0</v>
      </c>
      <c r="J111" s="379">
        <f>Ввод!J14</f>
        <v>0</v>
      </c>
      <c r="K111" s="379">
        <f>Ввод!K14</f>
        <v>0</v>
      </c>
      <c r="L111" s="379">
        <f>Ввод!L14</f>
        <v>0</v>
      </c>
      <c r="M111" s="380">
        <f>Ввод!M14</f>
        <v>0</v>
      </c>
      <c r="N111" s="157"/>
    </row>
    <row r="112" spans="1:14" s="124" customFormat="1" ht="18" customHeight="1">
      <c r="A112" s="378"/>
      <c r="B112" s="328" t="str">
        <f>Ввод!B14</f>
        <v>в)</v>
      </c>
      <c r="C112" s="379">
        <f>Ввод!C15</f>
        <v>0</v>
      </c>
      <c r="D112" s="379">
        <f>Ввод!D15</f>
        <v>0</v>
      </c>
      <c r="E112" s="379">
        <f>Ввод!E15</f>
        <v>0</v>
      </c>
      <c r="F112" s="379">
        <f>Ввод!F15</f>
        <v>0</v>
      </c>
      <c r="G112" s="379">
        <f>Ввод!G15</f>
        <v>0</v>
      </c>
      <c r="H112" s="379">
        <f>Ввод!H15</f>
        <v>0</v>
      </c>
      <c r="I112" s="379">
        <f>Ввод!I15</f>
        <v>0</v>
      </c>
      <c r="J112" s="379">
        <f>Ввод!J15</f>
        <v>0</v>
      </c>
      <c r="K112" s="379">
        <f>Ввод!K15</f>
        <v>0</v>
      </c>
      <c r="L112" s="379">
        <f>Ввод!L15</f>
        <v>0</v>
      </c>
      <c r="M112" s="380">
        <f>Ввод!M15</f>
        <v>0</v>
      </c>
      <c r="N112" s="157"/>
    </row>
    <row r="113" spans="1:14" s="124" customFormat="1" ht="18" customHeight="1">
      <c r="A113" s="378"/>
      <c r="B113" s="328" t="str">
        <f>Ввод!B15</f>
        <v>г)</v>
      </c>
      <c r="C113" s="379">
        <f>Ввод!C18</f>
        <v>0</v>
      </c>
      <c r="D113" s="379">
        <f>Ввод!D18</f>
        <v>0</v>
      </c>
      <c r="E113" s="379">
        <f>Ввод!E18</f>
        <v>0</v>
      </c>
      <c r="F113" s="379">
        <f>Ввод!F18</f>
        <v>0</v>
      </c>
      <c r="G113" s="379">
        <f>Ввод!G18</f>
        <v>0</v>
      </c>
      <c r="H113" s="379">
        <f>Ввод!H18</f>
        <v>0</v>
      </c>
      <c r="I113" s="379">
        <f>Ввод!I18</f>
        <v>0</v>
      </c>
      <c r="J113" s="379">
        <f>Ввод!J18</f>
        <v>0</v>
      </c>
      <c r="K113" s="379">
        <f>Ввод!K18</f>
        <v>0</v>
      </c>
      <c r="L113" s="379">
        <f>Ввод!L18</f>
        <v>0</v>
      </c>
      <c r="M113" s="380">
        <f>Ввод!M18</f>
        <v>0</v>
      </c>
      <c r="N113" s="157"/>
    </row>
    <row r="114" spans="1:14" s="124" customFormat="1" ht="18" customHeight="1">
      <c r="A114" s="378"/>
      <c r="B114" s="328" t="str">
        <f>Ввод!B16</f>
        <v>д)</v>
      </c>
      <c r="C114" s="379">
        <f>Ввод!C16</f>
        <v>0</v>
      </c>
      <c r="D114" s="379">
        <f>Ввод!D16</f>
        <v>0</v>
      </c>
      <c r="E114" s="379">
        <f>Ввод!E16</f>
        <v>0</v>
      </c>
      <c r="F114" s="379">
        <f>Ввод!F16</f>
        <v>0</v>
      </c>
      <c r="G114" s="379">
        <f>Ввод!G16</f>
        <v>0</v>
      </c>
      <c r="H114" s="379">
        <f>Ввод!H16</f>
        <v>0</v>
      </c>
      <c r="I114" s="379">
        <f>Ввод!I16</f>
        <v>0</v>
      </c>
      <c r="J114" s="379">
        <f>Ввод!J16</f>
        <v>0</v>
      </c>
      <c r="K114" s="379">
        <f>Ввод!K16</f>
        <v>0</v>
      </c>
      <c r="L114" s="379">
        <f>Ввод!L16</f>
        <v>0</v>
      </c>
      <c r="M114" s="380">
        <f>Ввод!M16</f>
        <v>0</v>
      </c>
      <c r="N114" s="157"/>
    </row>
    <row r="115" spans="1:14" s="124" customFormat="1" ht="18" customHeight="1">
      <c r="A115" s="378"/>
      <c r="B115" s="328" t="str">
        <f>Ввод!B17</f>
        <v>е)</v>
      </c>
      <c r="C115" s="379">
        <f>Ввод!C17</f>
        <v>0</v>
      </c>
      <c r="D115" s="379">
        <f>Ввод!D17</f>
        <v>0</v>
      </c>
      <c r="E115" s="379">
        <f>Ввод!E17</f>
        <v>0</v>
      </c>
      <c r="F115" s="379">
        <f>Ввод!F17</f>
        <v>0</v>
      </c>
      <c r="G115" s="379">
        <f>Ввод!G17</f>
        <v>0</v>
      </c>
      <c r="H115" s="379">
        <f>Ввод!H17</f>
        <v>0</v>
      </c>
      <c r="I115" s="379">
        <f>Ввод!I17</f>
        <v>0</v>
      </c>
      <c r="J115" s="379">
        <f>Ввод!J17</f>
        <v>0</v>
      </c>
      <c r="K115" s="379">
        <f>Ввод!K17</f>
        <v>0</v>
      </c>
      <c r="L115" s="379">
        <f>Ввод!L17</f>
        <v>0</v>
      </c>
      <c r="M115" s="380">
        <f>Ввод!M17</f>
        <v>0</v>
      </c>
      <c r="N115" s="157"/>
    </row>
    <row r="116" spans="1:14" s="124" customFormat="1" ht="21.75" customHeight="1" thickBot="1">
      <c r="A116" s="381"/>
      <c r="B116" s="344" t="str">
        <f>Ввод!B18</f>
        <v>ё)</v>
      </c>
      <c r="C116" s="349">
        <f>Ввод!C18</f>
        <v>0</v>
      </c>
      <c r="D116" s="349">
        <f>Ввод!D18</f>
        <v>0</v>
      </c>
      <c r="E116" s="349">
        <f>Ввод!E18</f>
        <v>0</v>
      </c>
      <c r="F116" s="349">
        <f>Ввод!F18</f>
        <v>0</v>
      </c>
      <c r="G116" s="349">
        <f>Ввод!G18</f>
        <v>0</v>
      </c>
      <c r="H116" s="349">
        <f>Ввод!H18</f>
        <v>0</v>
      </c>
      <c r="I116" s="349">
        <f>Ввод!I18</f>
        <v>0</v>
      </c>
      <c r="J116" s="349">
        <f>Ввод!J18</f>
        <v>0</v>
      </c>
      <c r="K116" s="349">
        <f>Ввод!K18</f>
        <v>0</v>
      </c>
      <c r="L116" s="349">
        <f>Ввод!L18</f>
        <v>0</v>
      </c>
      <c r="M116" s="382">
        <f>Ввод!M18</f>
        <v>0</v>
      </c>
      <c r="N116" s="157"/>
    </row>
    <row r="117" spans="1:14" s="124" customFormat="1" ht="32.25" customHeight="1">
      <c r="A117" s="162"/>
      <c r="B117" s="605" t="s">
        <v>196</v>
      </c>
      <c r="C117" s="605"/>
      <c r="D117" s="605"/>
      <c r="E117" s="605"/>
      <c r="F117" s="605"/>
      <c r="G117" s="605"/>
      <c r="H117" s="605"/>
      <c r="I117" s="605"/>
      <c r="J117" s="605"/>
      <c r="K117" s="605"/>
      <c r="L117" s="605"/>
      <c r="M117" s="605"/>
      <c r="N117" s="157"/>
    </row>
    <row r="118" spans="1:14" s="124" customFormat="1" ht="231" customHeight="1">
      <c r="A118" s="162"/>
      <c r="B118" s="604" t="s">
        <v>436</v>
      </c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157"/>
    </row>
    <row r="119" spans="1:14" s="124" customFormat="1" ht="59.25" customHeight="1">
      <c r="A119" s="162"/>
      <c r="B119" s="666" t="s">
        <v>440</v>
      </c>
      <c r="C119" s="666"/>
      <c r="D119" s="666"/>
      <c r="E119" s="666"/>
      <c r="F119" s="666"/>
      <c r="G119" s="666"/>
      <c r="H119" s="666"/>
      <c r="I119" s="666"/>
      <c r="J119" s="666"/>
      <c r="K119" s="666"/>
      <c r="L119" s="666"/>
      <c r="M119" s="666"/>
      <c r="N119" s="157"/>
    </row>
    <row r="120" spans="1:14" s="124" customFormat="1" ht="37.5" customHeight="1">
      <c r="A120" s="601" t="s">
        <v>146</v>
      </c>
      <c r="B120" s="601"/>
      <c r="C120" s="601"/>
      <c r="D120" s="601"/>
      <c r="E120" s="601"/>
      <c r="F120" s="601"/>
      <c r="G120" s="601"/>
      <c r="H120" s="601"/>
      <c r="I120" s="601"/>
      <c r="J120" s="601"/>
      <c r="K120" s="601"/>
      <c r="L120" s="601"/>
      <c r="M120" s="601"/>
      <c r="N120" s="157"/>
    </row>
    <row r="121" spans="1:14" s="124" customFormat="1" ht="37.5" customHeight="1" thickBot="1">
      <c r="A121" s="167"/>
      <c r="B121" s="667" t="s">
        <v>431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157"/>
    </row>
    <row r="122" spans="1:14" s="124" customFormat="1" ht="24" customHeight="1" thickBot="1">
      <c r="A122" s="630" t="s">
        <v>0</v>
      </c>
      <c r="B122" s="630" t="s">
        <v>1</v>
      </c>
      <c r="C122" s="620" t="s">
        <v>2</v>
      </c>
      <c r="D122" s="632"/>
      <c r="E122" s="632"/>
      <c r="F122" s="632"/>
      <c r="G122" s="632"/>
      <c r="H122" s="632"/>
      <c r="I122" s="632"/>
      <c r="J122" s="632"/>
      <c r="K122" s="632"/>
      <c r="L122" s="621"/>
      <c r="M122" s="630" t="s">
        <v>3</v>
      </c>
      <c r="N122" s="157"/>
    </row>
    <row r="123" spans="1:14" s="124" customFormat="1" ht="26.25" customHeight="1" thickBot="1">
      <c r="A123" s="631"/>
      <c r="B123" s="631"/>
      <c r="C123" s="372" t="s">
        <v>4</v>
      </c>
      <c r="D123" s="372" t="s">
        <v>5</v>
      </c>
      <c r="E123" s="372" t="s">
        <v>6</v>
      </c>
      <c r="F123" s="372" t="s">
        <v>7</v>
      </c>
      <c r="G123" s="372" t="s">
        <v>8</v>
      </c>
      <c r="H123" s="372" t="s">
        <v>9</v>
      </c>
      <c r="I123" s="372" t="s">
        <v>10</v>
      </c>
      <c r="J123" s="372" t="s">
        <v>11</v>
      </c>
      <c r="K123" s="372" t="s">
        <v>12</v>
      </c>
      <c r="L123" s="372" t="s">
        <v>13</v>
      </c>
      <c r="M123" s="631"/>
      <c r="N123" s="157"/>
    </row>
    <row r="124" spans="1:14" s="124" customFormat="1" ht="38.25" customHeight="1" thickTop="1">
      <c r="A124" s="468" t="s">
        <v>14</v>
      </c>
      <c r="B124" s="137" t="s">
        <v>197</v>
      </c>
      <c r="C124" s="218">
        <f>Ввод!C19</f>
        <v>0</v>
      </c>
      <c r="D124" s="383">
        <f>Ввод!D19</f>
        <v>0</v>
      </c>
      <c r="E124" s="383">
        <f>Ввод!E19</f>
        <v>0</v>
      </c>
      <c r="F124" s="383">
        <f>Ввод!F19</f>
        <v>0</v>
      </c>
      <c r="G124" s="383">
        <f>Ввод!G19</f>
        <v>0</v>
      </c>
      <c r="H124" s="383">
        <f>Ввод!H19</f>
        <v>0</v>
      </c>
      <c r="I124" s="383">
        <f>Ввод!I19</f>
        <v>0</v>
      </c>
      <c r="J124" s="383">
        <f>Ввод!J19</f>
        <v>0</v>
      </c>
      <c r="K124" s="383">
        <f>Ввод!K19</f>
        <v>0</v>
      </c>
      <c r="L124" s="383">
        <f>Ввод!L19</f>
        <v>0</v>
      </c>
      <c r="M124" s="384"/>
      <c r="N124" s="157"/>
    </row>
    <row r="125" spans="1:14" s="124" customFormat="1" ht="38.25" customHeight="1" thickBot="1">
      <c r="A125" s="209" t="s">
        <v>16</v>
      </c>
      <c r="B125" s="136" t="s">
        <v>198</v>
      </c>
      <c r="C125" s="210">
        <f>вспом!C5</f>
        <v>0</v>
      </c>
      <c r="D125" s="210">
        <f>вспом!D5</f>
        <v>0</v>
      </c>
      <c r="E125" s="210">
        <f>вспом!E5</f>
        <v>0</v>
      </c>
      <c r="F125" s="210">
        <f>вспом!F5</f>
        <v>0</v>
      </c>
      <c r="G125" s="210">
        <f>вспом!G5</f>
        <v>0</v>
      </c>
      <c r="H125" s="210">
        <f>вспом!H5</f>
        <v>0</v>
      </c>
      <c r="I125" s="210">
        <f>вспом!I5</f>
        <v>0</v>
      </c>
      <c r="J125" s="210">
        <f>вспом!J5</f>
        <v>0</v>
      </c>
      <c r="K125" s="210">
        <f>вспом!K5</f>
        <v>0</v>
      </c>
      <c r="L125" s="210">
        <f>вспом!L5</f>
        <v>0</v>
      </c>
      <c r="M125" s="211">
        <f>SUM(C125:L125)</f>
        <v>0</v>
      </c>
      <c r="N125" s="157"/>
    </row>
    <row r="126" spans="1:14" s="124" customFormat="1" ht="36.75" customHeight="1">
      <c r="A126" s="603" t="s">
        <v>147</v>
      </c>
      <c r="B126" s="603"/>
      <c r="C126" s="603"/>
      <c r="D126" s="603"/>
      <c r="E126" s="603"/>
      <c r="F126" s="603"/>
      <c r="G126" s="603"/>
      <c r="H126" s="603"/>
      <c r="I126" s="603"/>
      <c r="J126" s="603"/>
      <c r="K126" s="603"/>
      <c r="L126" s="603"/>
      <c r="M126" s="603"/>
      <c r="N126" s="157"/>
    </row>
    <row r="127" spans="1:14" s="124" customFormat="1" ht="180" customHeight="1">
      <c r="A127" s="159"/>
      <c r="B127" s="596"/>
      <c r="C127" s="596"/>
      <c r="D127" s="596"/>
      <c r="E127" s="596"/>
      <c r="F127" s="596"/>
      <c r="G127" s="596"/>
      <c r="H127" s="596"/>
      <c r="I127" s="596"/>
      <c r="J127" s="596"/>
      <c r="K127" s="596"/>
      <c r="L127" s="596"/>
      <c r="M127" s="596"/>
      <c r="N127" s="157"/>
    </row>
    <row r="128" spans="1:14" s="124" customFormat="1" ht="45.75" customHeight="1" thickBot="1">
      <c r="A128" s="602" t="s">
        <v>148</v>
      </c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</row>
    <row r="129" spans="1:14" s="124" customFormat="1" ht="27" customHeight="1">
      <c r="A129" s="684" t="s">
        <v>266</v>
      </c>
      <c r="B129" s="652" t="s">
        <v>267</v>
      </c>
      <c r="C129" s="652" t="s">
        <v>268</v>
      </c>
      <c r="D129" s="652"/>
      <c r="E129" s="652"/>
      <c r="F129" s="652"/>
      <c r="G129" s="593" t="s">
        <v>269</v>
      </c>
      <c r="H129" s="594"/>
      <c r="I129" s="594"/>
      <c r="J129" s="653"/>
      <c r="K129" s="593" t="s">
        <v>270</v>
      </c>
      <c r="L129" s="594"/>
      <c r="M129" s="594"/>
      <c r="N129" s="595"/>
    </row>
    <row r="130" spans="1:14" s="124" customFormat="1" ht="31.5" customHeight="1" thickBot="1">
      <c r="A130" s="685"/>
      <c r="B130" s="686"/>
      <c r="C130" s="388" t="s">
        <v>271</v>
      </c>
      <c r="D130" s="388" t="s">
        <v>272</v>
      </c>
      <c r="E130" s="388" t="s">
        <v>273</v>
      </c>
      <c r="F130" s="388" t="s">
        <v>274</v>
      </c>
      <c r="G130" s="388" t="s">
        <v>271</v>
      </c>
      <c r="H130" s="388" t="s">
        <v>272</v>
      </c>
      <c r="I130" s="388" t="s">
        <v>273</v>
      </c>
      <c r="J130" s="388" t="s">
        <v>274</v>
      </c>
      <c r="K130" s="388" t="s">
        <v>271</v>
      </c>
      <c r="L130" s="388" t="s">
        <v>272</v>
      </c>
      <c r="M130" s="388" t="s">
        <v>273</v>
      </c>
      <c r="N130" s="389" t="s">
        <v>274</v>
      </c>
    </row>
    <row r="131" spans="1:14" s="124" customFormat="1" ht="19.5" thickTop="1">
      <c r="A131" s="195"/>
      <c r="B131" s="385" t="s">
        <v>275</v>
      </c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7"/>
    </row>
    <row r="132" spans="1:14" s="124" customFormat="1" ht="37.5">
      <c r="A132" s="198" t="s">
        <v>14</v>
      </c>
      <c r="B132" s="199" t="s">
        <v>276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8"/>
    </row>
    <row r="133" spans="1:14" s="124" customFormat="1" ht="18.75">
      <c r="A133" s="198" t="s">
        <v>16</v>
      </c>
      <c r="B133" s="199" t="s">
        <v>277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8"/>
    </row>
    <row r="134" spans="1:14" s="124" customFormat="1" ht="18.75">
      <c r="A134" s="198" t="s">
        <v>34</v>
      </c>
      <c r="B134" s="199" t="s">
        <v>278</v>
      </c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8"/>
    </row>
    <row r="135" spans="1:14" s="124" customFormat="1" ht="18.75">
      <c r="A135" s="198" t="s">
        <v>36</v>
      </c>
      <c r="B135" s="199" t="s">
        <v>279</v>
      </c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8"/>
    </row>
    <row r="136" spans="1:14" s="124" customFormat="1" ht="37.5">
      <c r="A136" s="198" t="s">
        <v>38</v>
      </c>
      <c r="B136" s="199" t="s">
        <v>280</v>
      </c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8"/>
    </row>
    <row r="137" spans="1:14" s="124" customFormat="1" ht="37.5">
      <c r="A137" s="198" t="s">
        <v>44</v>
      </c>
      <c r="B137" s="199" t="s">
        <v>281</v>
      </c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8"/>
    </row>
    <row r="138" spans="1:14" s="124" customFormat="1" ht="18.75">
      <c r="A138" s="198"/>
      <c r="B138" s="212" t="s">
        <v>282</v>
      </c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8"/>
    </row>
    <row r="139" spans="1:14" s="124" customFormat="1" ht="18.75">
      <c r="A139" s="198" t="s">
        <v>46</v>
      </c>
      <c r="B139" s="199" t="s">
        <v>283</v>
      </c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8"/>
    </row>
    <row r="140" spans="1:14" s="124" customFormat="1" ht="37.5">
      <c r="A140" s="198" t="s">
        <v>59</v>
      </c>
      <c r="B140" s="199" t="s">
        <v>284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8"/>
    </row>
    <row r="141" spans="1:14" s="124" customFormat="1" ht="18.75">
      <c r="A141" s="198"/>
      <c r="B141" s="212" t="s">
        <v>285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8"/>
    </row>
    <row r="142" spans="1:14" s="124" customFormat="1" ht="18.75">
      <c r="A142" s="198" t="s">
        <v>65</v>
      </c>
      <c r="B142" s="199" t="s">
        <v>286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8"/>
    </row>
    <row r="143" spans="1:14" s="124" customFormat="1" ht="38.25" thickBot="1">
      <c r="A143" s="200" t="s">
        <v>287</v>
      </c>
      <c r="B143" s="136" t="s">
        <v>288</v>
      </c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69"/>
    </row>
    <row r="144" spans="1:14" s="124" customFormat="1" ht="18.75">
      <c r="A144" s="469"/>
      <c r="B144" s="469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470"/>
    </row>
    <row r="145" spans="1:14" s="124" customFormat="1" ht="36.75" customHeight="1">
      <c r="A145" s="651" t="s">
        <v>439</v>
      </c>
      <c r="B145" s="651"/>
      <c r="C145" s="651"/>
      <c r="D145" s="651"/>
      <c r="E145" s="651"/>
      <c r="F145" s="651"/>
      <c r="G145" s="651"/>
      <c r="H145" s="651"/>
      <c r="I145" s="651"/>
      <c r="J145" s="651"/>
      <c r="K145" s="651"/>
      <c r="L145" s="651"/>
      <c r="M145" s="651"/>
      <c r="N145" s="157"/>
    </row>
    <row r="146" spans="1:14" s="124" customFormat="1" ht="93.75" customHeight="1">
      <c r="A146" s="677" t="s">
        <v>437</v>
      </c>
      <c r="B146" s="677"/>
      <c r="C146" s="677"/>
      <c r="D146" s="677"/>
      <c r="E146" s="677"/>
      <c r="F146" s="677"/>
      <c r="G146" s="677"/>
      <c r="H146" s="677"/>
      <c r="I146" s="677"/>
      <c r="J146" s="677"/>
      <c r="K146" s="677"/>
      <c r="L146" s="677"/>
      <c r="M146" s="677"/>
      <c r="N146" s="677"/>
    </row>
    <row r="147" spans="1:14" s="124" customFormat="1" ht="27" customHeight="1">
      <c r="A147" s="159"/>
      <c r="B147" s="596" t="s">
        <v>438</v>
      </c>
      <c r="C147" s="596"/>
      <c r="D147" s="596"/>
      <c r="E147" s="596"/>
      <c r="F147" s="596"/>
      <c r="G147" s="596"/>
      <c r="H147" s="596"/>
      <c r="I147" s="596"/>
      <c r="J147" s="596"/>
      <c r="K147" s="596"/>
      <c r="L147" s="596"/>
      <c r="M147" s="596"/>
      <c r="N147" s="157"/>
    </row>
    <row r="148" spans="1:14" s="124" customFormat="1" ht="54.75" customHeight="1">
      <c r="A148" s="601" t="s">
        <v>149</v>
      </c>
      <c r="B148" s="601"/>
      <c r="C148" s="601"/>
      <c r="D148" s="601"/>
      <c r="E148" s="601"/>
      <c r="F148" s="601"/>
      <c r="G148" s="601"/>
      <c r="H148" s="601"/>
      <c r="I148" s="601"/>
      <c r="J148" s="601"/>
      <c r="K148" s="601"/>
      <c r="L148" s="601"/>
      <c r="M148" s="601"/>
      <c r="N148" s="601"/>
    </row>
    <row r="149" spans="1:14" s="124" customFormat="1" ht="18.75">
      <c r="A149" s="213"/>
      <c r="B149" s="628" t="s">
        <v>432</v>
      </c>
      <c r="C149" s="628"/>
      <c r="D149" s="628"/>
      <c r="E149" s="628"/>
      <c r="F149" s="628"/>
      <c r="G149" s="214">
        <f>'Первичный лист '!B3</f>
        <v>7.0000000000000007E-2</v>
      </c>
      <c r="H149" s="215">
        <f>G149</f>
        <v>7.0000000000000007E-2</v>
      </c>
      <c r="I149" s="216"/>
      <c r="J149" s="193"/>
      <c r="K149" s="193"/>
      <c r="L149" s="193"/>
      <c r="M149" s="193"/>
      <c r="N149" s="157"/>
    </row>
    <row r="150" spans="1:14" s="124" customFormat="1" ht="39.75" customHeight="1">
      <c r="A150" s="629" t="s">
        <v>150</v>
      </c>
      <c r="B150" s="629"/>
      <c r="C150" s="629"/>
      <c r="D150" s="629"/>
      <c r="E150" s="629"/>
      <c r="F150" s="629"/>
      <c r="G150" s="629"/>
      <c r="H150" s="629"/>
      <c r="I150" s="629"/>
      <c r="J150" s="629"/>
      <c r="K150" s="629"/>
      <c r="L150" s="629"/>
      <c r="M150" s="629"/>
      <c r="N150" s="157"/>
    </row>
    <row r="151" spans="1:14" s="124" customFormat="1" ht="45.75" customHeight="1" thickBot="1">
      <c r="A151" s="190"/>
      <c r="B151" s="636" t="s">
        <v>151</v>
      </c>
      <c r="C151" s="636"/>
      <c r="D151" s="636"/>
      <c r="E151" s="636"/>
      <c r="F151" s="636"/>
      <c r="G151" s="636"/>
      <c r="H151" s="636"/>
      <c r="I151" s="636"/>
      <c r="J151" s="636"/>
      <c r="K151" s="636"/>
      <c r="L151" s="636"/>
      <c r="M151" s="636"/>
      <c r="N151" s="157"/>
    </row>
    <row r="152" spans="1:14" s="124" customFormat="1" ht="24" customHeight="1" thickBot="1">
      <c r="A152" s="630" t="s">
        <v>0</v>
      </c>
      <c r="B152" s="630" t="s">
        <v>1</v>
      </c>
      <c r="C152" s="620" t="s">
        <v>2</v>
      </c>
      <c r="D152" s="632"/>
      <c r="E152" s="632"/>
      <c r="F152" s="632"/>
      <c r="G152" s="632"/>
      <c r="H152" s="632"/>
      <c r="I152" s="632"/>
      <c r="J152" s="632"/>
      <c r="K152" s="632"/>
      <c r="L152" s="621"/>
      <c r="M152" s="630" t="s">
        <v>3</v>
      </c>
      <c r="N152" s="157"/>
    </row>
    <row r="153" spans="1:14" s="124" customFormat="1" ht="38.25" customHeight="1" thickBot="1">
      <c r="A153" s="631"/>
      <c r="B153" s="631"/>
      <c r="C153" s="372" t="s">
        <v>4</v>
      </c>
      <c r="D153" s="372" t="s">
        <v>5</v>
      </c>
      <c r="E153" s="372" t="s">
        <v>6</v>
      </c>
      <c r="F153" s="372" t="s">
        <v>7</v>
      </c>
      <c r="G153" s="372" t="s">
        <v>8</v>
      </c>
      <c r="H153" s="372" t="s">
        <v>9</v>
      </c>
      <c r="I153" s="372" t="s">
        <v>10</v>
      </c>
      <c r="J153" s="372" t="s">
        <v>11</v>
      </c>
      <c r="K153" s="372" t="s">
        <v>12</v>
      </c>
      <c r="L153" s="372" t="s">
        <v>13</v>
      </c>
      <c r="M153" s="631"/>
      <c r="N153" s="157"/>
    </row>
    <row r="154" spans="1:14" s="124" customFormat="1" ht="38.25" thickTop="1">
      <c r="A154" s="217" t="s">
        <v>14</v>
      </c>
      <c r="B154" s="137" t="s">
        <v>289</v>
      </c>
      <c r="C154" s="524">
        <f>Ввод!C22</f>
        <v>0</v>
      </c>
      <c r="D154" s="524">
        <f>Ввод!D22</f>
        <v>0</v>
      </c>
      <c r="E154" s="524">
        <f>Ввод!E22</f>
        <v>0</v>
      </c>
      <c r="F154" s="524">
        <f>Ввод!F22</f>
        <v>0</v>
      </c>
      <c r="G154" s="524">
        <f>Ввод!G22</f>
        <v>0</v>
      </c>
      <c r="H154" s="524">
        <f>Ввод!H22</f>
        <v>0</v>
      </c>
      <c r="I154" s="524">
        <f>Ввод!I22</f>
        <v>0</v>
      </c>
      <c r="J154" s="524">
        <f>Ввод!J22</f>
        <v>0</v>
      </c>
      <c r="K154" s="524">
        <f>Ввод!K22</f>
        <v>0</v>
      </c>
      <c r="L154" s="524">
        <f>Ввод!L22</f>
        <v>0</v>
      </c>
      <c r="M154" s="525">
        <f>L154</f>
        <v>0</v>
      </c>
      <c r="N154" s="157"/>
    </row>
    <row r="155" spans="1:14" s="124" customFormat="1" ht="15.75">
      <c r="A155" s="171"/>
      <c r="B155" s="220" t="s">
        <v>290</v>
      </c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526">
        <f t="shared" ref="M155:M159" si="4">L155</f>
        <v>0</v>
      </c>
      <c r="N155" s="157"/>
    </row>
    <row r="156" spans="1:14" s="124" customFormat="1" ht="15.75">
      <c r="A156" s="171"/>
      <c r="B156" s="220" t="s">
        <v>291</v>
      </c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526">
        <f t="shared" si="4"/>
        <v>0</v>
      </c>
      <c r="N156" s="157"/>
    </row>
    <row r="157" spans="1:14" s="124" customFormat="1" ht="75">
      <c r="A157" s="171"/>
      <c r="B157" s="220" t="s">
        <v>292</v>
      </c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526">
        <f>I81/1000</f>
        <v>0</v>
      </c>
      <c r="N157" s="159" t="s">
        <v>510</v>
      </c>
    </row>
    <row r="158" spans="1:14" s="124" customFormat="1" ht="31.5">
      <c r="A158" s="171"/>
      <c r="B158" s="220" t="s">
        <v>293</v>
      </c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526">
        <f t="shared" si="4"/>
        <v>0</v>
      </c>
      <c r="N158" s="157"/>
    </row>
    <row r="159" spans="1:14" s="124" customFormat="1" ht="31.5">
      <c r="A159" s="171"/>
      <c r="B159" s="220" t="s">
        <v>294</v>
      </c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526">
        <f t="shared" si="4"/>
        <v>0</v>
      </c>
      <c r="N159" s="157"/>
    </row>
    <row r="160" spans="1:14" s="124" customFormat="1" ht="16.5" thickBot="1">
      <c r="A160" s="172"/>
      <c r="B160" s="221" t="s">
        <v>295</v>
      </c>
      <c r="C160" s="527">
        <f>C154-C155-C156-C157-C158-C159</f>
        <v>0</v>
      </c>
      <c r="D160" s="527">
        <f t="shared" ref="D160:M160" si="5">D154-D155-D156-D157-D158-D159</f>
        <v>0</v>
      </c>
      <c r="E160" s="527">
        <f t="shared" si="5"/>
        <v>0</v>
      </c>
      <c r="F160" s="527">
        <f t="shared" si="5"/>
        <v>0</v>
      </c>
      <c r="G160" s="527">
        <f t="shared" si="5"/>
        <v>0</v>
      </c>
      <c r="H160" s="527">
        <f t="shared" si="5"/>
        <v>0</v>
      </c>
      <c r="I160" s="527">
        <f t="shared" si="5"/>
        <v>0</v>
      </c>
      <c r="J160" s="527">
        <f t="shared" si="5"/>
        <v>0</v>
      </c>
      <c r="K160" s="527">
        <f t="shared" si="5"/>
        <v>0</v>
      </c>
      <c r="L160" s="527">
        <f t="shared" si="5"/>
        <v>0</v>
      </c>
      <c r="M160" s="527">
        <f t="shared" si="5"/>
        <v>0</v>
      </c>
      <c r="N160" s="157"/>
    </row>
    <row r="161" spans="1:14" s="124" customFormat="1" ht="38.25" customHeight="1">
      <c r="A161" s="159"/>
      <c r="B161" s="634" t="s">
        <v>152</v>
      </c>
      <c r="C161" s="634"/>
      <c r="D161" s="634"/>
      <c r="E161" s="634"/>
      <c r="F161" s="634"/>
      <c r="G161" s="634"/>
      <c r="H161" s="634"/>
      <c r="I161" s="634"/>
      <c r="J161" s="634"/>
      <c r="K161" s="634"/>
      <c r="L161" s="634"/>
      <c r="M161" s="634"/>
      <c r="N161" s="157"/>
    </row>
    <row r="162" spans="1:14" s="124" customFormat="1" ht="36" customHeight="1" thickBot="1">
      <c r="A162" s="635" t="s">
        <v>153</v>
      </c>
      <c r="B162" s="635"/>
      <c r="C162" s="635"/>
      <c r="D162" s="635"/>
      <c r="E162" s="635"/>
      <c r="F162" s="635"/>
      <c r="G162" s="635"/>
      <c r="H162" s="635"/>
      <c r="I162" s="635"/>
      <c r="J162" s="635"/>
      <c r="K162" s="635"/>
      <c r="L162" s="635"/>
      <c r="M162" s="635"/>
      <c r="N162" s="157"/>
    </row>
    <row r="163" spans="1:14" s="124" customFormat="1" ht="24" customHeight="1" thickBot="1">
      <c r="A163" s="630" t="s">
        <v>0</v>
      </c>
      <c r="B163" s="630" t="s">
        <v>1</v>
      </c>
      <c r="C163" s="620" t="s">
        <v>2</v>
      </c>
      <c r="D163" s="632"/>
      <c r="E163" s="632"/>
      <c r="F163" s="632"/>
      <c r="G163" s="632"/>
      <c r="H163" s="632"/>
      <c r="I163" s="632"/>
      <c r="J163" s="632"/>
      <c r="K163" s="632"/>
      <c r="L163" s="621"/>
      <c r="M163" s="630" t="s">
        <v>3</v>
      </c>
      <c r="N163" s="157"/>
    </row>
    <row r="164" spans="1:14" s="124" customFormat="1" ht="38.25" customHeight="1" thickBot="1">
      <c r="A164" s="631"/>
      <c r="B164" s="631"/>
      <c r="C164" s="372" t="s">
        <v>4</v>
      </c>
      <c r="D164" s="372" t="s">
        <v>5</v>
      </c>
      <c r="E164" s="372" t="s">
        <v>6</v>
      </c>
      <c r="F164" s="372" t="s">
        <v>7</v>
      </c>
      <c r="G164" s="372" t="s">
        <v>8</v>
      </c>
      <c r="H164" s="372" t="s">
        <v>9</v>
      </c>
      <c r="I164" s="372" t="s">
        <v>10</v>
      </c>
      <c r="J164" s="372" t="s">
        <v>11</v>
      </c>
      <c r="K164" s="372" t="s">
        <v>12</v>
      </c>
      <c r="L164" s="372" t="s">
        <v>13</v>
      </c>
      <c r="M164" s="631"/>
      <c r="N164" s="157"/>
    </row>
    <row r="165" spans="1:14" s="124" customFormat="1" ht="30.75" customHeight="1" thickTop="1">
      <c r="A165" s="195" t="s">
        <v>14</v>
      </c>
      <c r="B165" s="137" t="s">
        <v>296</v>
      </c>
      <c r="C165" s="222">
        <f>Ввод!C23</f>
        <v>0</v>
      </c>
      <c r="D165" s="222">
        <f>Ввод!D23</f>
        <v>0</v>
      </c>
      <c r="E165" s="222">
        <f>Ввод!E23</f>
        <v>0</v>
      </c>
      <c r="F165" s="222">
        <f>Ввод!F23</f>
        <v>0</v>
      </c>
      <c r="G165" s="222">
        <f>Ввод!G23</f>
        <v>0</v>
      </c>
      <c r="H165" s="222">
        <f>Ввод!H23</f>
        <v>0</v>
      </c>
      <c r="I165" s="222">
        <f>Ввод!I23</f>
        <v>0</v>
      </c>
      <c r="J165" s="222">
        <f>Ввод!J23</f>
        <v>0</v>
      </c>
      <c r="K165" s="222">
        <f>Ввод!K23</f>
        <v>0</v>
      </c>
      <c r="L165" s="222">
        <f>Ввод!L23</f>
        <v>0</v>
      </c>
      <c r="M165" s="219">
        <f t="shared" ref="M165:M166" si="6">L165</f>
        <v>0</v>
      </c>
      <c r="N165" s="157"/>
    </row>
    <row r="166" spans="1:14" s="124" customFormat="1" ht="30.75" customHeight="1" thickBot="1">
      <c r="A166" s="200" t="s">
        <v>16</v>
      </c>
      <c r="B166" s="136" t="s">
        <v>297</v>
      </c>
      <c r="C166" s="210">
        <f>Ввод!C24</f>
        <v>0</v>
      </c>
      <c r="D166" s="210">
        <f>Ввод!D24</f>
        <v>0</v>
      </c>
      <c r="E166" s="210">
        <f>Ввод!E24</f>
        <v>0</v>
      </c>
      <c r="F166" s="210">
        <f>Ввод!F24</f>
        <v>0</v>
      </c>
      <c r="G166" s="210">
        <f>Ввод!G24</f>
        <v>0</v>
      </c>
      <c r="H166" s="210">
        <f>Ввод!H24</f>
        <v>0</v>
      </c>
      <c r="I166" s="210">
        <f>Ввод!I24</f>
        <v>0</v>
      </c>
      <c r="J166" s="210">
        <f>Ввод!J24</f>
        <v>0</v>
      </c>
      <c r="K166" s="210">
        <f>Ввод!K24</f>
        <v>0</v>
      </c>
      <c r="L166" s="210">
        <f>Ввод!L24</f>
        <v>0</v>
      </c>
      <c r="M166" s="201">
        <f t="shared" si="6"/>
        <v>0</v>
      </c>
      <c r="N166" s="157"/>
    </row>
    <row r="167" spans="1:14" s="124" customFormat="1" ht="30.7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57"/>
    </row>
    <row r="168" spans="1:14" s="124" customFormat="1" ht="39.75" customHeight="1" thickBot="1">
      <c r="A168" s="676" t="s">
        <v>154</v>
      </c>
      <c r="B168" s="676"/>
      <c r="C168" s="676"/>
      <c r="D168" s="676"/>
      <c r="E168" s="676"/>
      <c r="F168" s="676"/>
      <c r="G168" s="676"/>
      <c r="H168" s="676"/>
      <c r="I168" s="676"/>
      <c r="J168" s="676"/>
      <c r="K168" s="676"/>
      <c r="L168" s="676"/>
      <c r="M168" s="676"/>
      <c r="N168" s="157"/>
    </row>
    <row r="169" spans="1:14" s="124" customFormat="1" ht="24" customHeight="1" thickBot="1">
      <c r="A169" s="630" t="s">
        <v>0</v>
      </c>
      <c r="B169" s="630" t="s">
        <v>1</v>
      </c>
      <c r="C169" s="620" t="s">
        <v>2</v>
      </c>
      <c r="D169" s="632"/>
      <c r="E169" s="632"/>
      <c r="F169" s="632"/>
      <c r="G169" s="632"/>
      <c r="H169" s="632"/>
      <c r="I169" s="632"/>
      <c r="J169" s="632"/>
      <c r="K169" s="632"/>
      <c r="L169" s="621"/>
      <c r="M169" s="630" t="s">
        <v>3</v>
      </c>
      <c r="N169" s="157"/>
    </row>
    <row r="170" spans="1:14" s="124" customFormat="1" ht="38.25" customHeight="1" thickBot="1">
      <c r="A170" s="631"/>
      <c r="B170" s="631"/>
      <c r="C170" s="372" t="s">
        <v>4</v>
      </c>
      <c r="D170" s="372" t="s">
        <v>5</v>
      </c>
      <c r="E170" s="372" t="s">
        <v>6</v>
      </c>
      <c r="F170" s="372" t="s">
        <v>7</v>
      </c>
      <c r="G170" s="372" t="s">
        <v>8</v>
      </c>
      <c r="H170" s="372" t="s">
        <v>9</v>
      </c>
      <c r="I170" s="372" t="s">
        <v>10</v>
      </c>
      <c r="J170" s="372" t="s">
        <v>11</v>
      </c>
      <c r="K170" s="372" t="s">
        <v>12</v>
      </c>
      <c r="L170" s="372" t="s">
        <v>13</v>
      </c>
      <c r="M170" s="631"/>
      <c r="N170" s="157"/>
    </row>
    <row r="171" spans="1:14" s="124" customFormat="1" ht="38.25" customHeight="1" thickTop="1">
      <c r="A171" s="348">
        <v>1</v>
      </c>
      <c r="B171" s="321" t="s">
        <v>298</v>
      </c>
      <c r="C171" s="360">
        <f>Ввод!C25</f>
        <v>0</v>
      </c>
      <c r="D171" s="360">
        <f>Ввод!D25</f>
        <v>0</v>
      </c>
      <c r="E171" s="360">
        <f>Ввод!E25</f>
        <v>0</v>
      </c>
      <c r="F171" s="360">
        <f>Ввод!F25</f>
        <v>0</v>
      </c>
      <c r="G171" s="360">
        <f>Ввод!G25</f>
        <v>0</v>
      </c>
      <c r="H171" s="360">
        <f>Ввод!H25</f>
        <v>0</v>
      </c>
      <c r="I171" s="360">
        <f>Ввод!I25</f>
        <v>0</v>
      </c>
      <c r="J171" s="360">
        <f>Ввод!J25</f>
        <v>0</v>
      </c>
      <c r="K171" s="360">
        <f>Ввод!K25</f>
        <v>0</v>
      </c>
      <c r="L171" s="360">
        <f>Ввод!L25</f>
        <v>0</v>
      </c>
      <c r="M171" s="361">
        <f>Ввод!M25</f>
        <v>0</v>
      </c>
      <c r="N171" s="157"/>
    </row>
    <row r="172" spans="1:14" s="124" customFormat="1" ht="38.25" customHeight="1">
      <c r="A172" s="327">
        <v>2</v>
      </c>
      <c r="B172" s="328" t="s">
        <v>299</v>
      </c>
      <c r="C172" s="330">
        <f>Ввод!C29</f>
        <v>0</v>
      </c>
      <c r="D172" s="330">
        <f>Ввод!D29</f>
        <v>0</v>
      </c>
      <c r="E172" s="330">
        <f>Ввод!E29</f>
        <v>0</v>
      </c>
      <c r="F172" s="330">
        <f>Ввод!F29</f>
        <v>0</v>
      </c>
      <c r="G172" s="330">
        <f>Ввод!G29</f>
        <v>0</v>
      </c>
      <c r="H172" s="330">
        <f>Ввод!H29</f>
        <v>0</v>
      </c>
      <c r="I172" s="330">
        <f>Ввод!I29</f>
        <v>0</v>
      </c>
      <c r="J172" s="330">
        <f>Ввод!J29</f>
        <v>0</v>
      </c>
      <c r="K172" s="330">
        <f>Ввод!K29</f>
        <v>0</v>
      </c>
      <c r="L172" s="330">
        <f>Ввод!L29</f>
        <v>0</v>
      </c>
      <c r="M172" s="362">
        <f>C172+D172+E172+F172+G172+H172+I172+J172+K172+L172</f>
        <v>0</v>
      </c>
      <c r="N172" s="157"/>
    </row>
    <row r="173" spans="1:14" s="124" customFormat="1" ht="38.25" customHeight="1" thickBot="1">
      <c r="A173" s="343">
        <v>3</v>
      </c>
      <c r="B173" s="344" t="s">
        <v>300</v>
      </c>
      <c r="C173" s="339">
        <f>Ввод!C26</f>
        <v>0</v>
      </c>
      <c r="D173" s="339">
        <f>Ввод!D26</f>
        <v>0</v>
      </c>
      <c r="E173" s="339">
        <f>Ввод!E26</f>
        <v>0</v>
      </c>
      <c r="F173" s="339">
        <f>Ввод!F26</f>
        <v>0</v>
      </c>
      <c r="G173" s="339">
        <f>Ввод!G26</f>
        <v>0</v>
      </c>
      <c r="H173" s="339">
        <f>Ввод!H26</f>
        <v>0</v>
      </c>
      <c r="I173" s="339">
        <f>Ввод!I26</f>
        <v>0</v>
      </c>
      <c r="J173" s="339">
        <f>Ввод!J26</f>
        <v>0</v>
      </c>
      <c r="K173" s="339">
        <f>Ввод!K26</f>
        <v>0</v>
      </c>
      <c r="L173" s="339">
        <f>Ввод!L26</f>
        <v>0</v>
      </c>
      <c r="M173" s="363">
        <f>C173+D173+E173+F173+G173+H173+I173+J173+K173+L173</f>
        <v>0</v>
      </c>
      <c r="N173" s="157"/>
    </row>
    <row r="174" spans="1:14" s="124" customFormat="1" ht="51" customHeight="1" thickBot="1">
      <c r="A174" s="633" t="s">
        <v>155</v>
      </c>
      <c r="B174" s="633"/>
      <c r="C174" s="633"/>
      <c r="D174" s="633"/>
      <c r="E174" s="633"/>
      <c r="F174" s="633"/>
      <c r="G174" s="633"/>
      <c r="H174" s="633"/>
      <c r="I174" s="633"/>
      <c r="J174" s="633"/>
      <c r="K174" s="633"/>
      <c r="L174" s="633"/>
      <c r="M174" s="633"/>
      <c r="N174" s="157"/>
    </row>
    <row r="175" spans="1:14" s="124" customFormat="1" ht="24" customHeight="1" thickBot="1">
      <c r="A175" s="630" t="s">
        <v>0</v>
      </c>
      <c r="B175" s="630" t="s">
        <v>1</v>
      </c>
      <c r="C175" s="620" t="s">
        <v>2</v>
      </c>
      <c r="D175" s="632"/>
      <c r="E175" s="632"/>
      <c r="F175" s="632"/>
      <c r="G175" s="632"/>
      <c r="H175" s="632"/>
      <c r="I175" s="632"/>
      <c r="J175" s="632"/>
      <c r="K175" s="632"/>
      <c r="L175" s="621"/>
      <c r="M175" s="630" t="s">
        <v>3</v>
      </c>
      <c r="N175" s="157"/>
    </row>
    <row r="176" spans="1:14" s="124" customFormat="1" ht="38.25" customHeight="1" thickBot="1">
      <c r="A176" s="631"/>
      <c r="B176" s="631"/>
      <c r="C176" s="372" t="s">
        <v>4</v>
      </c>
      <c r="D176" s="372" t="s">
        <v>5</v>
      </c>
      <c r="E176" s="372" t="s">
        <v>6</v>
      </c>
      <c r="F176" s="372" t="s">
        <v>7</v>
      </c>
      <c r="G176" s="372" t="s">
        <v>8</v>
      </c>
      <c r="H176" s="372" t="s">
        <v>9</v>
      </c>
      <c r="I176" s="372" t="s">
        <v>10</v>
      </c>
      <c r="J176" s="372" t="s">
        <v>11</v>
      </c>
      <c r="K176" s="372" t="s">
        <v>12</v>
      </c>
      <c r="L176" s="372" t="s">
        <v>13</v>
      </c>
      <c r="M176" s="631"/>
      <c r="N176" s="157"/>
    </row>
    <row r="177" spans="1:14" s="124" customFormat="1" ht="35.25" customHeight="1" thickTop="1" thickBot="1">
      <c r="A177" s="202" t="s">
        <v>14</v>
      </c>
      <c r="B177" s="203" t="s">
        <v>301</v>
      </c>
      <c r="C177" s="203">
        <f>ПДДС!C8-ПДДС!C10-ПДДС!C11</f>
        <v>0</v>
      </c>
      <c r="D177" s="203">
        <f>ПДДС!D8-ПДДС!D10-ПДДС!D11</f>
        <v>0</v>
      </c>
      <c r="E177" s="223">
        <f>ПДДС!E8-ПДДС!E10-ПДДС!E11</f>
        <v>0</v>
      </c>
      <c r="F177" s="223">
        <f>ПДДС!F8-ПДДС!F10-ПДДС!F11</f>
        <v>0</v>
      </c>
      <c r="G177" s="223">
        <f>ПДДС!G8-ПДДС!G10-ПДДС!G11</f>
        <v>0</v>
      </c>
      <c r="H177" s="223">
        <f>ПДДС!H8-ПДДС!H10-ПДДС!H11</f>
        <v>0</v>
      </c>
      <c r="I177" s="223">
        <f>ПДДС!I8-ПДДС!I10-ПДДС!I11</f>
        <v>0</v>
      </c>
      <c r="J177" s="223">
        <f>ПДДС!J8-ПДДС!J10-ПДДС!J11</f>
        <v>0</v>
      </c>
      <c r="K177" s="223">
        <f>ПДДС!K8-ПДДС!K10-ПДДС!K11</f>
        <v>0</v>
      </c>
      <c r="L177" s="223">
        <f>ПДДС!L8-ПДДС!L10-ПДДС!L11</f>
        <v>0</v>
      </c>
      <c r="M177" s="197">
        <f>C177+D177+E177+F177+G177+H177+I177+J177+K177+L177</f>
        <v>0</v>
      </c>
      <c r="N177" s="157"/>
    </row>
    <row r="178" spans="1:14" s="124" customFormat="1" ht="9.7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57"/>
    </row>
    <row r="179" spans="1:14" s="124" customFormat="1" ht="42.75" customHeight="1">
      <c r="A179" s="629" t="s">
        <v>156</v>
      </c>
      <c r="B179" s="629"/>
      <c r="C179" s="629"/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 s="157"/>
    </row>
    <row r="180" spans="1:14" s="224" customFormat="1" ht="15.75">
      <c r="B180" s="647" t="s">
        <v>220</v>
      </c>
      <c r="C180" s="647"/>
      <c r="D180" s="647"/>
      <c r="E180" s="647"/>
      <c r="F180" s="647"/>
      <c r="G180" s="647"/>
      <c r="H180" s="647"/>
      <c r="I180" s="647"/>
      <c r="J180" s="647"/>
      <c r="K180" s="647"/>
      <c r="L180" s="225" t="s">
        <v>221</v>
      </c>
    </row>
    <row r="181" spans="1:14" s="224" customFormat="1" ht="16.5" thickBot="1"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</row>
    <row r="182" spans="1:14" s="224" customFormat="1" ht="16.5" thickBot="1">
      <c r="B182" s="390"/>
      <c r="C182" s="391" t="s">
        <v>4</v>
      </c>
      <c r="D182" s="391" t="s">
        <v>5</v>
      </c>
      <c r="E182" s="391" t="s">
        <v>6</v>
      </c>
      <c r="F182" s="391" t="s">
        <v>7</v>
      </c>
      <c r="G182" s="391" t="s">
        <v>8</v>
      </c>
      <c r="H182" s="391" t="s">
        <v>9</v>
      </c>
      <c r="I182" s="391" t="s">
        <v>10</v>
      </c>
      <c r="J182" s="391" t="s">
        <v>11</v>
      </c>
      <c r="K182" s="391" t="s">
        <v>12</v>
      </c>
      <c r="L182" s="392" t="s">
        <v>13</v>
      </c>
    </row>
    <row r="183" spans="1:14" s="224" customFormat="1" ht="16.5" thickTop="1">
      <c r="B183" s="226" t="s">
        <v>222</v>
      </c>
      <c r="C183" s="227"/>
      <c r="D183" s="227"/>
      <c r="E183" s="227"/>
      <c r="F183" s="227"/>
      <c r="G183" s="227"/>
      <c r="H183" s="227"/>
      <c r="I183" s="227"/>
      <c r="J183" s="227"/>
      <c r="K183" s="227"/>
      <c r="L183" s="228"/>
    </row>
    <row r="184" spans="1:14" s="229" customFormat="1" ht="15.75">
      <c r="B184" s="230" t="s">
        <v>223</v>
      </c>
      <c r="C184" s="231">
        <f>ПДДС!C7</f>
        <v>0</v>
      </c>
      <c r="D184" s="231">
        <f>ПДДС!D7</f>
        <v>0</v>
      </c>
      <c r="E184" s="231">
        <f>ПДДС!E7</f>
        <v>0</v>
      </c>
      <c r="F184" s="231">
        <f>ПДДС!F7</f>
        <v>0</v>
      </c>
      <c r="G184" s="231">
        <f>ПДДС!G7</f>
        <v>0</v>
      </c>
      <c r="H184" s="231">
        <f>ПДДС!H7</f>
        <v>0</v>
      </c>
      <c r="I184" s="231">
        <f>ПДДС!I7</f>
        <v>0</v>
      </c>
      <c r="J184" s="231">
        <f>ПДДС!J7</f>
        <v>0</v>
      </c>
      <c r="K184" s="231">
        <f>ПДДС!K7</f>
        <v>0</v>
      </c>
      <c r="L184" s="232">
        <f>ПДДС!L7</f>
        <v>0</v>
      </c>
    </row>
    <row r="185" spans="1:14" s="224" customFormat="1" ht="15.75">
      <c r="B185" s="233" t="s">
        <v>224</v>
      </c>
      <c r="C185" s="234">
        <f>ПДДС!C8</f>
        <v>0</v>
      </c>
      <c r="D185" s="234">
        <f>ПДДС!D8</f>
        <v>0</v>
      </c>
      <c r="E185" s="234">
        <f>ПДДС!E8</f>
        <v>0</v>
      </c>
      <c r="F185" s="234">
        <f>ПДДС!F8</f>
        <v>0</v>
      </c>
      <c r="G185" s="234">
        <f>ПДДС!G8</f>
        <v>0</v>
      </c>
      <c r="H185" s="234">
        <f>ПДДС!H8</f>
        <v>0</v>
      </c>
      <c r="I185" s="234">
        <f>ПДДС!I8</f>
        <v>0</v>
      </c>
      <c r="J185" s="234">
        <f>ПДДС!J8</f>
        <v>0</v>
      </c>
      <c r="K185" s="234">
        <f>ПДДС!K8</f>
        <v>0</v>
      </c>
      <c r="L185" s="235">
        <f>ПДДС!L8</f>
        <v>0</v>
      </c>
      <c r="M185" s="236"/>
      <c r="N185" s="236"/>
    </row>
    <row r="186" spans="1:14" s="229" customFormat="1" ht="15.75">
      <c r="B186" s="230" t="s">
        <v>225</v>
      </c>
      <c r="C186" s="231">
        <f>ПДДС!C9</f>
        <v>0</v>
      </c>
      <c r="D186" s="231">
        <f>ПДДС!D9</f>
        <v>0</v>
      </c>
      <c r="E186" s="231">
        <f>ПДДС!E9</f>
        <v>0</v>
      </c>
      <c r="F186" s="231">
        <f>ПДДС!F9</f>
        <v>0</v>
      </c>
      <c r="G186" s="231">
        <f>ПДДС!G9</f>
        <v>0</v>
      </c>
      <c r="H186" s="231">
        <f>ПДДС!H9</f>
        <v>0</v>
      </c>
      <c r="I186" s="231">
        <f>ПДДС!I9</f>
        <v>0</v>
      </c>
      <c r="J186" s="231">
        <f>ПДДС!J9</f>
        <v>0</v>
      </c>
      <c r="K186" s="231">
        <f>ПДДС!K9</f>
        <v>0</v>
      </c>
      <c r="L186" s="232">
        <f>ПДДС!L9</f>
        <v>0</v>
      </c>
      <c r="M186" s="236"/>
      <c r="N186" s="236"/>
    </row>
    <row r="187" spans="1:14" s="224" customFormat="1" ht="15.75">
      <c r="B187" s="233" t="s">
        <v>226</v>
      </c>
      <c r="C187" s="234">
        <f>ПДДС!C10</f>
        <v>0</v>
      </c>
      <c r="D187" s="234">
        <f>ПДДС!D10</f>
        <v>0</v>
      </c>
      <c r="E187" s="234">
        <f>ПДДС!E10</f>
        <v>0</v>
      </c>
      <c r="F187" s="234">
        <f>ПДДС!F10</f>
        <v>0</v>
      </c>
      <c r="G187" s="234">
        <f>ПДДС!G10</f>
        <v>0</v>
      </c>
      <c r="H187" s="234">
        <f>ПДДС!H10</f>
        <v>0</v>
      </c>
      <c r="I187" s="234">
        <f>ПДДС!I10</f>
        <v>0</v>
      </c>
      <c r="J187" s="234">
        <f>ПДДС!J10</f>
        <v>0</v>
      </c>
      <c r="K187" s="234">
        <f>ПДДС!K10</f>
        <v>0</v>
      </c>
      <c r="L187" s="235">
        <f>ПДДС!L10</f>
        <v>0</v>
      </c>
    </row>
    <row r="188" spans="1:14" s="224" customFormat="1" ht="15.75">
      <c r="B188" s="233" t="s">
        <v>227</v>
      </c>
      <c r="C188" s="234">
        <f>ПДДС!C11</f>
        <v>0</v>
      </c>
      <c r="D188" s="234">
        <f>ПДДС!D11</f>
        <v>0</v>
      </c>
      <c r="E188" s="234">
        <f>ПДДС!E11</f>
        <v>0</v>
      </c>
      <c r="F188" s="234">
        <f>ПДДС!F11</f>
        <v>0</v>
      </c>
      <c r="G188" s="234">
        <f>ПДДС!G11</f>
        <v>0</v>
      </c>
      <c r="H188" s="234">
        <f>ПДДС!H11</f>
        <v>0</v>
      </c>
      <c r="I188" s="234">
        <f>ПДДС!I11</f>
        <v>0</v>
      </c>
      <c r="J188" s="234">
        <f>ПДДС!J11</f>
        <v>0</v>
      </c>
      <c r="K188" s="234">
        <f>ПДДС!K11</f>
        <v>0</v>
      </c>
      <c r="L188" s="235">
        <f>ПДДС!L11</f>
        <v>0</v>
      </c>
    </row>
    <row r="189" spans="1:14" s="229" customFormat="1" ht="16.5" thickBot="1">
      <c r="B189" s="237" t="s">
        <v>228</v>
      </c>
      <c r="C189" s="238">
        <f>ПДДС!C12</f>
        <v>0</v>
      </c>
      <c r="D189" s="238">
        <f>ПДДС!D12</f>
        <v>0</v>
      </c>
      <c r="E189" s="238">
        <f>ПДДС!E12</f>
        <v>0</v>
      </c>
      <c r="F189" s="238">
        <f>ПДДС!F12</f>
        <v>0</v>
      </c>
      <c r="G189" s="238">
        <f>ПДДС!G12</f>
        <v>0</v>
      </c>
      <c r="H189" s="238">
        <f>ПДДС!H12</f>
        <v>0</v>
      </c>
      <c r="I189" s="238">
        <f>ПДДС!I12</f>
        <v>0</v>
      </c>
      <c r="J189" s="238">
        <f>ПДДС!J12</f>
        <v>0</v>
      </c>
      <c r="K189" s="238">
        <f>ПДДС!K12</f>
        <v>0</v>
      </c>
      <c r="L189" s="239">
        <f>ПДДС!L12</f>
        <v>0</v>
      </c>
    </row>
    <row r="190" spans="1:14" s="224" customFormat="1" ht="15.75">
      <c r="B190" s="240" t="s">
        <v>246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2"/>
    </row>
    <row r="191" spans="1:14" s="229" customFormat="1" ht="15.75">
      <c r="B191" s="230" t="s">
        <v>223</v>
      </c>
      <c r="C191" s="231">
        <f>ПДДС!C14</f>
        <v>0</v>
      </c>
      <c r="D191" s="231">
        <f>ПДДС!D14</f>
        <v>0</v>
      </c>
      <c r="E191" s="231">
        <f>ПДДС!E14</f>
        <v>0</v>
      </c>
      <c r="F191" s="231">
        <f>ПДДС!F14</f>
        <v>0</v>
      </c>
      <c r="G191" s="231">
        <f>ПДДС!G14</f>
        <v>0</v>
      </c>
      <c r="H191" s="231">
        <f>ПДДС!H14</f>
        <v>0</v>
      </c>
      <c r="I191" s="231">
        <f>ПДДС!I14</f>
        <v>0</v>
      </c>
      <c r="J191" s="231">
        <f>ПДДС!J14</f>
        <v>0</v>
      </c>
      <c r="K191" s="231">
        <f>ПДДС!K14</f>
        <v>0</v>
      </c>
      <c r="L191" s="232">
        <f>ПДДС!L14</f>
        <v>0</v>
      </c>
    </row>
    <row r="192" spans="1:14" s="224" customFormat="1" ht="15.75">
      <c r="B192" s="233" t="s">
        <v>229</v>
      </c>
      <c r="C192" s="234">
        <f>ПДДС!C15</f>
        <v>0</v>
      </c>
      <c r="D192" s="234">
        <f>ПДДС!D15</f>
        <v>0</v>
      </c>
      <c r="E192" s="234">
        <f>ПДДС!E15</f>
        <v>0</v>
      </c>
      <c r="F192" s="234">
        <f>ПДДС!F15</f>
        <v>0</v>
      </c>
      <c r="G192" s="234">
        <f>ПДДС!G15</f>
        <v>0</v>
      </c>
      <c r="H192" s="234">
        <f>ПДДС!H15</f>
        <v>0</v>
      </c>
      <c r="I192" s="234">
        <f>ПДДС!I15</f>
        <v>0</v>
      </c>
      <c r="J192" s="234">
        <f>ПДДС!J15</f>
        <v>0</v>
      </c>
      <c r="K192" s="234">
        <f>ПДДС!K15</f>
        <v>0</v>
      </c>
      <c r="L192" s="235">
        <f>ПДДС!L15</f>
        <v>0</v>
      </c>
    </row>
    <row r="193" spans="2:12" s="229" customFormat="1" ht="15.75">
      <c r="B193" s="230" t="s">
        <v>225</v>
      </c>
      <c r="C193" s="231">
        <f>ПДДС!C16</f>
        <v>0</v>
      </c>
      <c r="D193" s="231">
        <f>ПДДС!D16</f>
        <v>0</v>
      </c>
      <c r="E193" s="231">
        <f>ПДДС!E16</f>
        <v>0</v>
      </c>
      <c r="F193" s="231">
        <f>ПДДС!F16</f>
        <v>0</v>
      </c>
      <c r="G193" s="231">
        <f>ПДДС!G16</f>
        <v>0</v>
      </c>
      <c r="H193" s="231">
        <f>ПДДС!H16</f>
        <v>0</v>
      </c>
      <c r="I193" s="231">
        <f>ПДДС!I16</f>
        <v>0</v>
      </c>
      <c r="J193" s="231">
        <f>ПДДС!J16</f>
        <v>0</v>
      </c>
      <c r="K193" s="231">
        <f>ПДДС!K16</f>
        <v>0</v>
      </c>
      <c r="L193" s="232">
        <f>ПДДС!L16</f>
        <v>0</v>
      </c>
    </row>
    <row r="194" spans="2:12" s="229" customFormat="1" ht="15.75">
      <c r="B194" s="243" t="s">
        <v>242</v>
      </c>
      <c r="C194" s="234">
        <f>ПДДС!C17</f>
        <v>0</v>
      </c>
      <c r="D194" s="234">
        <f>ПДДС!D17</f>
        <v>0</v>
      </c>
      <c r="E194" s="234">
        <f>ПДДС!E17</f>
        <v>0</v>
      </c>
      <c r="F194" s="234">
        <f>ПДДС!F17</f>
        <v>0</v>
      </c>
      <c r="G194" s="234">
        <f>ПДДС!G17</f>
        <v>0</v>
      </c>
      <c r="H194" s="234">
        <f>ПДДС!H17</f>
        <v>0</v>
      </c>
      <c r="I194" s="234">
        <f>ПДДС!I17</f>
        <v>0</v>
      </c>
      <c r="J194" s="234">
        <f>ПДДС!J17</f>
        <v>0</v>
      </c>
      <c r="K194" s="234">
        <f>ПДДС!K17</f>
        <v>0</v>
      </c>
      <c r="L194" s="235">
        <f>ПДДС!L17</f>
        <v>0</v>
      </c>
    </row>
    <row r="195" spans="2:12" s="224" customFormat="1" ht="15.75">
      <c r="B195" s="233" t="s">
        <v>243</v>
      </c>
      <c r="C195" s="234">
        <f>ПДДС!C18</f>
        <v>0</v>
      </c>
      <c r="D195" s="234">
        <f>ПДДС!D18</f>
        <v>0</v>
      </c>
      <c r="E195" s="234">
        <f>ПДДС!E18</f>
        <v>0</v>
      </c>
      <c r="F195" s="234">
        <f>ПДДС!F18</f>
        <v>0</v>
      </c>
      <c r="G195" s="234">
        <f>ПДДС!G18</f>
        <v>0</v>
      </c>
      <c r="H195" s="234">
        <f>ПДДС!H18</f>
        <v>0</v>
      </c>
      <c r="I195" s="234">
        <f>ПДДС!I18</f>
        <v>0</v>
      </c>
      <c r="J195" s="234">
        <f>ПДДС!J18</f>
        <v>0</v>
      </c>
      <c r="K195" s="234">
        <f>ПДДС!K18</f>
        <v>0</v>
      </c>
      <c r="L195" s="235">
        <f>ПДДС!L18</f>
        <v>0</v>
      </c>
    </row>
    <row r="196" spans="2:12" s="224" customFormat="1" ht="16.5" thickBot="1">
      <c r="B196" s="237" t="s">
        <v>230</v>
      </c>
      <c r="C196" s="238">
        <f>ПДДС!C19</f>
        <v>0</v>
      </c>
      <c r="D196" s="238">
        <f>ПДДС!D19</f>
        <v>0</v>
      </c>
      <c r="E196" s="238">
        <f>ПДДС!E19</f>
        <v>0</v>
      </c>
      <c r="F196" s="238">
        <f>ПДДС!F19</f>
        <v>0</v>
      </c>
      <c r="G196" s="238">
        <f>ПДДС!G19</f>
        <v>0</v>
      </c>
      <c r="H196" s="238">
        <f>ПДДС!H19</f>
        <v>0</v>
      </c>
      <c r="I196" s="238">
        <f>ПДДС!I19</f>
        <v>0</v>
      </c>
      <c r="J196" s="238">
        <f>ПДДС!J19</f>
        <v>0</v>
      </c>
      <c r="K196" s="238">
        <f>ПДДС!K19</f>
        <v>0</v>
      </c>
      <c r="L196" s="239">
        <f>ПДДС!L19</f>
        <v>0</v>
      </c>
    </row>
    <row r="197" spans="2:12" s="224" customFormat="1" ht="15.75">
      <c r="B197" s="240" t="s">
        <v>247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2"/>
    </row>
    <row r="198" spans="2:12" s="229" customFormat="1" ht="15.75">
      <c r="B198" s="230" t="s">
        <v>223</v>
      </c>
      <c r="C198" s="231">
        <f>ПДДС!C21</f>
        <v>0</v>
      </c>
      <c r="D198" s="231">
        <f>ПДДС!D21</f>
        <v>0</v>
      </c>
      <c r="E198" s="231">
        <f>ПДДС!E21</f>
        <v>0</v>
      </c>
      <c r="F198" s="231">
        <f>ПДДС!F21</f>
        <v>0</v>
      </c>
      <c r="G198" s="231">
        <f>ПДДС!G21</f>
        <v>0</v>
      </c>
      <c r="H198" s="231">
        <f>ПДДС!H21</f>
        <v>0</v>
      </c>
      <c r="I198" s="231">
        <f>ПДДС!I21</f>
        <v>0</v>
      </c>
      <c r="J198" s="231">
        <f>ПДДС!J21</f>
        <v>0</v>
      </c>
      <c r="K198" s="231">
        <f>ПДДС!K21</f>
        <v>0</v>
      </c>
      <c r="L198" s="232">
        <f>ПДДС!L21</f>
        <v>0</v>
      </c>
    </row>
    <row r="199" spans="2:12" s="224" customFormat="1" ht="15.75">
      <c r="B199" s="233" t="s">
        <v>231</v>
      </c>
      <c r="C199" s="234">
        <f>ПДДС!C22</f>
        <v>0</v>
      </c>
      <c r="D199" s="234">
        <f>ПДДС!D22</f>
        <v>0</v>
      </c>
      <c r="E199" s="234">
        <f>ПДДС!E22</f>
        <v>0</v>
      </c>
      <c r="F199" s="234">
        <f>ПДДС!F22</f>
        <v>0</v>
      </c>
      <c r="G199" s="234">
        <f>ПДДС!G22</f>
        <v>0</v>
      </c>
      <c r="H199" s="234">
        <f>ПДДС!H22</f>
        <v>0</v>
      </c>
      <c r="I199" s="234">
        <f>ПДДС!I22</f>
        <v>0</v>
      </c>
      <c r="J199" s="234">
        <f>ПДДС!J22</f>
        <v>0</v>
      </c>
      <c r="K199" s="234">
        <f>ПДДС!K22</f>
        <v>0</v>
      </c>
      <c r="L199" s="235">
        <f>ПДДС!L22</f>
        <v>0</v>
      </c>
    </row>
    <row r="200" spans="2:12" s="224" customFormat="1" ht="15.75">
      <c r="B200" s="233" t="s">
        <v>232</v>
      </c>
      <c r="C200" s="234">
        <f>ПДДС!C23</f>
        <v>0</v>
      </c>
      <c r="D200" s="234">
        <f>ПДДС!D23</f>
        <v>0</v>
      </c>
      <c r="E200" s="234">
        <f>ПДДС!E23</f>
        <v>0</v>
      </c>
      <c r="F200" s="234">
        <f>ПДДС!F23</f>
        <v>0</v>
      </c>
      <c r="G200" s="234">
        <f>ПДДС!G23</f>
        <v>0</v>
      </c>
      <c r="H200" s="234">
        <f>ПДДС!H23</f>
        <v>0</v>
      </c>
      <c r="I200" s="234">
        <f>ПДДС!I23</f>
        <v>0</v>
      </c>
      <c r="J200" s="234">
        <f>ПДДС!J23</f>
        <v>0</v>
      </c>
      <c r="K200" s="234">
        <f>ПДДС!K23</f>
        <v>0</v>
      </c>
      <c r="L200" s="235">
        <f>ПДДС!L23</f>
        <v>0</v>
      </c>
    </row>
    <row r="201" spans="2:12" s="229" customFormat="1" ht="15.75">
      <c r="B201" s="230" t="s">
        <v>225</v>
      </c>
      <c r="C201" s="231">
        <f>ПДДС!C24</f>
        <v>0</v>
      </c>
      <c r="D201" s="231">
        <f>ПДДС!D24</f>
        <v>0</v>
      </c>
      <c r="E201" s="231">
        <f>ПДДС!E24</f>
        <v>0</v>
      </c>
      <c r="F201" s="231">
        <f>ПДДС!F24</f>
        <v>0</v>
      </c>
      <c r="G201" s="231">
        <f>ПДДС!G24</f>
        <v>0</v>
      </c>
      <c r="H201" s="231">
        <f>ПДДС!H24</f>
        <v>0</v>
      </c>
      <c r="I201" s="231">
        <f>ПДДС!I24</f>
        <v>0</v>
      </c>
      <c r="J201" s="231">
        <f>ПДДС!J24</f>
        <v>0</v>
      </c>
      <c r="K201" s="231">
        <f>ПДДС!K24</f>
        <v>0</v>
      </c>
      <c r="L201" s="232">
        <f>ПДДС!L24</f>
        <v>0</v>
      </c>
    </row>
    <row r="202" spans="2:12" s="224" customFormat="1" ht="15.75">
      <c r="B202" s="233" t="s">
        <v>244</v>
      </c>
      <c r="C202" s="234">
        <f>ПДДС!C25</f>
        <v>0</v>
      </c>
      <c r="D202" s="234">
        <f>ПДДС!D25</f>
        <v>0</v>
      </c>
      <c r="E202" s="234">
        <f>ПДДС!E25</f>
        <v>0</v>
      </c>
      <c r="F202" s="234">
        <f>ПДДС!F25</f>
        <v>0</v>
      </c>
      <c r="G202" s="234">
        <f>ПДДС!G25</f>
        <v>0</v>
      </c>
      <c r="H202" s="234">
        <f>ПДДС!H25</f>
        <v>0</v>
      </c>
      <c r="I202" s="234">
        <f>ПДДС!I25</f>
        <v>0</v>
      </c>
      <c r="J202" s="234">
        <f>ПДДС!J25</f>
        <v>0</v>
      </c>
      <c r="K202" s="234">
        <f>ПДДС!K25</f>
        <v>0</v>
      </c>
      <c r="L202" s="235">
        <f>ПДДС!L25</f>
        <v>0</v>
      </c>
    </row>
    <row r="203" spans="2:12" s="224" customFormat="1" ht="15.75">
      <c r="B203" s="233" t="s">
        <v>233</v>
      </c>
      <c r="C203" s="234">
        <f>ПДДС!C26</f>
        <v>0</v>
      </c>
      <c r="D203" s="234">
        <f>ПДДС!D26</f>
        <v>0</v>
      </c>
      <c r="E203" s="234">
        <f>ПДДС!E26</f>
        <v>0</v>
      </c>
      <c r="F203" s="234">
        <f>ПДДС!F26</f>
        <v>0</v>
      </c>
      <c r="G203" s="234">
        <f>ПДДС!G26</f>
        <v>0</v>
      </c>
      <c r="H203" s="234">
        <f>ПДДС!H26</f>
        <v>0</v>
      </c>
      <c r="I203" s="234">
        <f>ПДДС!I26</f>
        <v>0</v>
      </c>
      <c r="J203" s="234">
        <f>ПДДС!J26</f>
        <v>0</v>
      </c>
      <c r="K203" s="234">
        <f>ПДДС!K26</f>
        <v>0</v>
      </c>
      <c r="L203" s="235">
        <f>ПДДС!L26</f>
        <v>0</v>
      </c>
    </row>
    <row r="204" spans="2:12" s="229" customFormat="1" ht="16.5" thickBot="1">
      <c r="B204" s="237" t="s">
        <v>234</v>
      </c>
      <c r="C204" s="238">
        <f>ПДДС!C27</f>
        <v>0</v>
      </c>
      <c r="D204" s="238">
        <f>ПДДС!D27</f>
        <v>0</v>
      </c>
      <c r="E204" s="238">
        <f>ПДДС!E27</f>
        <v>0</v>
      </c>
      <c r="F204" s="238">
        <f>ПДДС!F27</f>
        <v>0</v>
      </c>
      <c r="G204" s="238">
        <f>ПДДС!G27</f>
        <v>0</v>
      </c>
      <c r="H204" s="238">
        <f>ПДДС!H27</f>
        <v>0</v>
      </c>
      <c r="I204" s="238">
        <f>ПДДС!I27</f>
        <v>0</v>
      </c>
      <c r="J204" s="238">
        <f>ПДДС!J27</f>
        <v>0</v>
      </c>
      <c r="K204" s="238">
        <f>ПДДС!K27</f>
        <v>0</v>
      </c>
      <c r="L204" s="239">
        <f>ПДДС!L27</f>
        <v>0</v>
      </c>
    </row>
    <row r="205" spans="2:12" s="229" customFormat="1" ht="15.75">
      <c r="B205" s="244" t="s">
        <v>235</v>
      </c>
      <c r="C205" s="245">
        <f>ПДДС!C28</f>
        <v>0</v>
      </c>
      <c r="D205" s="245">
        <f>ПДДС!D28</f>
        <v>0</v>
      </c>
      <c r="E205" s="245">
        <f>ПДДС!E28</f>
        <v>0</v>
      </c>
      <c r="F205" s="245">
        <f>ПДДС!F28</f>
        <v>0</v>
      </c>
      <c r="G205" s="245">
        <f>ПДДС!G28</f>
        <v>0</v>
      </c>
      <c r="H205" s="245">
        <f>ПДДС!H28</f>
        <v>0</v>
      </c>
      <c r="I205" s="245">
        <f>ПДДС!I28</f>
        <v>0</v>
      </c>
      <c r="J205" s="245">
        <f>ПДДС!J28</f>
        <v>0</v>
      </c>
      <c r="K205" s="245">
        <f>ПДДС!K28</f>
        <v>0</v>
      </c>
      <c r="L205" s="246">
        <f>ПДДС!L28</f>
        <v>0</v>
      </c>
    </row>
    <row r="206" spans="2:12" s="224" customFormat="1" ht="15.75">
      <c r="B206" s="233" t="s">
        <v>236</v>
      </c>
      <c r="C206" s="234"/>
      <c r="D206" s="234"/>
      <c r="E206" s="234"/>
      <c r="F206" s="234"/>
      <c r="G206" s="234"/>
      <c r="H206" s="234"/>
      <c r="I206" s="234"/>
      <c r="J206" s="234"/>
      <c r="K206" s="234"/>
      <c r="L206" s="235"/>
    </row>
    <row r="207" spans="2:12" s="224" customFormat="1" ht="15.75">
      <c r="B207" s="233" t="s">
        <v>237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5"/>
    </row>
    <row r="208" spans="2:12" s="224" customFormat="1" ht="16.5" thickBot="1">
      <c r="B208" s="237" t="s">
        <v>238</v>
      </c>
      <c r="C208" s="247">
        <f>ПДДС!C31</f>
        <v>0</v>
      </c>
      <c r="D208" s="247">
        <f>ПДДС!D31</f>
        <v>0</v>
      </c>
      <c r="E208" s="247">
        <f>ПДДС!E31</f>
        <v>0</v>
      </c>
      <c r="F208" s="247">
        <f>ПДДС!F31</f>
        <v>0</v>
      </c>
      <c r="G208" s="247">
        <f>ПДДС!G31</f>
        <v>0</v>
      </c>
      <c r="H208" s="247">
        <f>ПДДС!H31</f>
        <v>0</v>
      </c>
      <c r="I208" s="247">
        <f>ПДДС!I31</f>
        <v>0</v>
      </c>
      <c r="J208" s="247">
        <f>ПДДС!J31</f>
        <v>0</v>
      </c>
      <c r="K208" s="247">
        <f>ПДДС!K31</f>
        <v>0</v>
      </c>
      <c r="L208" s="248">
        <f>ПДДС!L31</f>
        <v>0</v>
      </c>
    </row>
    <row r="209" spans="1:13" s="224" customFormat="1" ht="12.7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</row>
    <row r="210" spans="1:13" s="188" customFormat="1" ht="37.5" customHeight="1" thickBot="1">
      <c r="A210" s="629" t="s">
        <v>157</v>
      </c>
      <c r="B210" s="629"/>
      <c r="C210" s="629"/>
      <c r="D210" s="629"/>
      <c r="E210" s="629"/>
      <c r="F210" s="629"/>
      <c r="G210" s="629"/>
      <c r="H210" s="629"/>
      <c r="I210" s="629"/>
      <c r="J210" s="629"/>
      <c r="K210" s="629"/>
      <c r="L210" s="224" t="s">
        <v>221</v>
      </c>
    </row>
    <row r="211" spans="1:13" s="224" customFormat="1" ht="16.5" thickBot="1">
      <c r="B211" s="390"/>
      <c r="C211" s="391" t="s">
        <v>4</v>
      </c>
      <c r="D211" s="391" t="s">
        <v>5</v>
      </c>
      <c r="E211" s="391" t="s">
        <v>6</v>
      </c>
      <c r="F211" s="391" t="s">
        <v>7</v>
      </c>
      <c r="G211" s="391" t="s">
        <v>8</v>
      </c>
      <c r="H211" s="391" t="s">
        <v>9</v>
      </c>
      <c r="I211" s="391" t="s">
        <v>10</v>
      </c>
      <c r="J211" s="391" t="s">
        <v>11</v>
      </c>
      <c r="K211" s="391" t="s">
        <v>12</v>
      </c>
      <c r="L211" s="392" t="s">
        <v>13</v>
      </c>
    </row>
    <row r="212" spans="1:13" s="224" customFormat="1" ht="16.5" thickTop="1">
      <c r="B212" s="250" t="s">
        <v>302</v>
      </c>
      <c r="C212" s="251">
        <f>ПДДС!C33</f>
        <v>0</v>
      </c>
      <c r="D212" s="251">
        <f>ПДДС!D33</f>
        <v>0</v>
      </c>
      <c r="E212" s="251">
        <f>ПДДС!E33</f>
        <v>0</v>
      </c>
      <c r="F212" s="251">
        <f>ПДДС!F33</f>
        <v>0</v>
      </c>
      <c r="G212" s="251">
        <f>ПДДС!G33</f>
        <v>0</v>
      </c>
      <c r="H212" s="251">
        <f>ПДДС!H33</f>
        <v>0</v>
      </c>
      <c r="I212" s="251">
        <f>ПДДС!I33</f>
        <v>0</v>
      </c>
      <c r="J212" s="251">
        <f>ПДДС!J33</f>
        <v>0</v>
      </c>
      <c r="K212" s="251">
        <f>ПДДС!K33</f>
        <v>0</v>
      </c>
      <c r="L212" s="252">
        <f>ПДДС!L33</f>
        <v>0</v>
      </c>
    </row>
    <row r="213" spans="1:13" s="224" customFormat="1" ht="15.75">
      <c r="B213" s="253" t="s">
        <v>303</v>
      </c>
      <c r="C213" s="254">
        <f>ПДДС!C34</f>
        <v>0</v>
      </c>
      <c r="D213" s="254">
        <f>ПДДС!D34</f>
        <v>0</v>
      </c>
      <c r="E213" s="254">
        <f>ПДДС!E34</f>
        <v>0</v>
      </c>
      <c r="F213" s="254">
        <f>ПДДС!F34</f>
        <v>0</v>
      </c>
      <c r="G213" s="254">
        <f>ПДДС!G34</f>
        <v>0</v>
      </c>
      <c r="H213" s="254">
        <f>ПДДС!H34</f>
        <v>0</v>
      </c>
      <c r="I213" s="254">
        <f>ПДДС!I34</f>
        <v>0</v>
      </c>
      <c r="J213" s="254">
        <f>ПДДС!J34</f>
        <v>0</v>
      </c>
      <c r="K213" s="254">
        <f>ПДДС!K34</f>
        <v>0</v>
      </c>
      <c r="L213" s="255">
        <f>ПДДС!L34</f>
        <v>0</v>
      </c>
    </row>
    <row r="214" spans="1:13" s="224" customFormat="1" ht="15.75">
      <c r="B214" s="253"/>
      <c r="C214" s="256"/>
      <c r="D214" s="256"/>
      <c r="E214" s="256"/>
      <c r="F214" s="256"/>
      <c r="G214" s="256"/>
      <c r="H214" s="256"/>
      <c r="I214" s="256"/>
      <c r="J214" s="256"/>
      <c r="K214" s="256"/>
      <c r="L214" s="257"/>
    </row>
    <row r="215" spans="1:13" s="224" customFormat="1" ht="15.75">
      <c r="B215" s="649" t="s">
        <v>304</v>
      </c>
      <c r="C215" s="254">
        <f>ПДДС!C36</f>
        <v>0</v>
      </c>
      <c r="D215" s="254">
        <f>ПДДС!D36</f>
        <v>0</v>
      </c>
      <c r="E215" s="254">
        <f>ПДДС!E36</f>
        <v>0</v>
      </c>
      <c r="F215" s="254">
        <f>ПДДС!F36</f>
        <v>0</v>
      </c>
      <c r="G215" s="254">
        <f>ПДДС!G36</f>
        <v>0</v>
      </c>
      <c r="H215" s="254">
        <f>ПДДС!H36</f>
        <v>0</v>
      </c>
      <c r="I215" s="254">
        <f>ПДДС!I36</f>
        <v>0</v>
      </c>
      <c r="J215" s="254">
        <f>ПДДС!J36</f>
        <v>0</v>
      </c>
      <c r="K215" s="254">
        <f>ПДДС!K36</f>
        <v>0</v>
      </c>
      <c r="L215" s="255">
        <f>ПДДС!L36</f>
        <v>0</v>
      </c>
    </row>
    <row r="216" spans="1:13" s="188" customFormat="1" ht="16.5" thickBot="1">
      <c r="B216" s="650"/>
      <c r="C216" s="258"/>
      <c r="D216" s="258"/>
      <c r="E216" s="258" t="s">
        <v>305</v>
      </c>
      <c r="F216" s="258" t="s">
        <v>305</v>
      </c>
      <c r="G216" s="258" t="s">
        <v>305</v>
      </c>
      <c r="H216" s="258" t="s">
        <v>305</v>
      </c>
      <c r="I216" s="258" t="s">
        <v>305</v>
      </c>
      <c r="J216" s="258" t="s">
        <v>305</v>
      </c>
      <c r="K216" s="258" t="s">
        <v>305</v>
      </c>
      <c r="L216" s="259" t="s">
        <v>305</v>
      </c>
      <c r="M216" s="260"/>
    </row>
    <row r="217" spans="1:13" s="188" customFormat="1" ht="39.75" customHeight="1" thickBot="1">
      <c r="A217" s="635" t="s">
        <v>158</v>
      </c>
      <c r="B217" s="635"/>
      <c r="C217" s="635"/>
      <c r="D217" s="635"/>
      <c r="E217" s="635"/>
      <c r="F217" s="635"/>
      <c r="G217" s="635"/>
      <c r="H217" s="635"/>
      <c r="I217" s="635"/>
      <c r="J217" s="635"/>
      <c r="K217" s="635"/>
      <c r="L217" s="635"/>
      <c r="M217" s="635"/>
    </row>
    <row r="218" spans="1:13" s="188" customFormat="1" ht="29.25" customHeight="1" thickBot="1">
      <c r="A218" s="630" t="s">
        <v>0</v>
      </c>
      <c r="B218" s="630" t="s">
        <v>1</v>
      </c>
      <c r="C218" s="620" t="s">
        <v>2</v>
      </c>
      <c r="D218" s="632"/>
      <c r="E218" s="632"/>
      <c r="F218" s="632"/>
      <c r="G218" s="632"/>
      <c r="H218" s="632"/>
      <c r="I218" s="632"/>
      <c r="J218" s="632"/>
      <c r="K218" s="632"/>
      <c r="L218" s="621"/>
      <c r="M218" s="630" t="s">
        <v>3</v>
      </c>
    </row>
    <row r="219" spans="1:13" s="188" customFormat="1" ht="29.25" customHeight="1" thickBot="1">
      <c r="A219" s="648"/>
      <c r="B219" s="648"/>
      <c r="C219" s="447" t="s">
        <v>4</v>
      </c>
      <c r="D219" s="447" t="s">
        <v>5</v>
      </c>
      <c r="E219" s="447" t="s">
        <v>6</v>
      </c>
      <c r="F219" s="447" t="s">
        <v>7</v>
      </c>
      <c r="G219" s="447" t="s">
        <v>8</v>
      </c>
      <c r="H219" s="447" t="s">
        <v>9</v>
      </c>
      <c r="I219" s="447" t="s">
        <v>10</v>
      </c>
      <c r="J219" s="447" t="s">
        <v>11</v>
      </c>
      <c r="K219" s="447" t="s">
        <v>12</v>
      </c>
      <c r="L219" s="447" t="s">
        <v>13</v>
      </c>
      <c r="M219" s="648"/>
    </row>
    <row r="220" spans="1:13" s="188" customFormat="1" ht="31.5">
      <c r="A220" s="448" t="s">
        <v>14</v>
      </c>
      <c r="B220" s="449" t="s">
        <v>306</v>
      </c>
      <c r="C220" s="450">
        <f>C221+C222+C223</f>
        <v>0</v>
      </c>
      <c r="D220" s="450">
        <f t="shared" ref="D220:L220" si="7">D221+D222+D223</f>
        <v>0</v>
      </c>
      <c r="E220" s="450">
        <f t="shared" si="7"/>
        <v>0</v>
      </c>
      <c r="F220" s="450">
        <f t="shared" si="7"/>
        <v>0</v>
      </c>
      <c r="G220" s="450">
        <f t="shared" si="7"/>
        <v>0</v>
      </c>
      <c r="H220" s="450">
        <f t="shared" si="7"/>
        <v>0</v>
      </c>
      <c r="I220" s="450">
        <f t="shared" si="7"/>
        <v>0</v>
      </c>
      <c r="J220" s="450">
        <f t="shared" si="7"/>
        <v>0</v>
      </c>
      <c r="K220" s="450">
        <f t="shared" si="7"/>
        <v>0</v>
      </c>
      <c r="L220" s="450">
        <f t="shared" si="7"/>
        <v>0</v>
      </c>
      <c r="M220" s="451">
        <f t="shared" ref="M220:M231" si="8">C220+D220+E220+F220+G220+H220+I220+J220+K220+L220</f>
        <v>0</v>
      </c>
    </row>
    <row r="221" spans="1:13" s="188" customFormat="1" ht="15.75">
      <c r="A221" s="131"/>
      <c r="B221" s="261" t="s">
        <v>39</v>
      </c>
      <c r="C221" s="262">
        <f>вспом!C31</f>
        <v>0</v>
      </c>
      <c r="D221" s="262">
        <f>вспом!D31</f>
        <v>0</v>
      </c>
      <c r="E221" s="262">
        <f>вспом!E31</f>
        <v>0</v>
      </c>
      <c r="F221" s="262">
        <f>вспом!F31</f>
        <v>0</v>
      </c>
      <c r="G221" s="262">
        <f>вспом!G31</f>
        <v>0</v>
      </c>
      <c r="H221" s="262">
        <f>вспом!H31</f>
        <v>0</v>
      </c>
      <c r="I221" s="262">
        <f>вспом!I31</f>
        <v>0</v>
      </c>
      <c r="J221" s="262">
        <f>вспом!J31</f>
        <v>0</v>
      </c>
      <c r="K221" s="262">
        <f>вспом!K31</f>
        <v>0</v>
      </c>
      <c r="L221" s="262">
        <f>вспом!L31</f>
        <v>0</v>
      </c>
      <c r="M221" s="452">
        <f t="shared" si="8"/>
        <v>0</v>
      </c>
    </row>
    <row r="222" spans="1:13" s="188" customFormat="1" ht="31.5">
      <c r="A222" s="131"/>
      <c r="B222" s="263" t="s">
        <v>45</v>
      </c>
      <c r="C222" s="262">
        <f>вспом!C32</f>
        <v>0</v>
      </c>
      <c r="D222" s="262">
        <f>вспом!D32</f>
        <v>0</v>
      </c>
      <c r="E222" s="262">
        <f>вспом!E32</f>
        <v>0</v>
      </c>
      <c r="F222" s="262">
        <f>вспом!F32</f>
        <v>0</v>
      </c>
      <c r="G222" s="262">
        <f>вспом!G32</f>
        <v>0</v>
      </c>
      <c r="H222" s="262">
        <f>вспом!H32</f>
        <v>0</v>
      </c>
      <c r="I222" s="262">
        <f>вспом!I32</f>
        <v>0</v>
      </c>
      <c r="J222" s="262">
        <f>вспом!J32</f>
        <v>0</v>
      </c>
      <c r="K222" s="262">
        <f>вспом!K32</f>
        <v>0</v>
      </c>
      <c r="L222" s="262">
        <f>вспом!L32</f>
        <v>0</v>
      </c>
      <c r="M222" s="452">
        <f t="shared" si="8"/>
        <v>0</v>
      </c>
    </row>
    <row r="223" spans="1:13" s="188" customFormat="1" ht="15.75">
      <c r="A223" s="131"/>
      <c r="B223" s="263" t="s">
        <v>47</v>
      </c>
      <c r="C223" s="262">
        <f>вспом!C39</f>
        <v>0</v>
      </c>
      <c r="D223" s="262">
        <f>вспом!D39</f>
        <v>0</v>
      </c>
      <c r="E223" s="262">
        <f>вспом!E39</f>
        <v>0</v>
      </c>
      <c r="F223" s="262">
        <f>вспом!F39</f>
        <v>0</v>
      </c>
      <c r="G223" s="262">
        <f>вспом!G39</f>
        <v>0</v>
      </c>
      <c r="H223" s="262">
        <f>вспом!H39</f>
        <v>0</v>
      </c>
      <c r="I223" s="262">
        <f>вспом!I39</f>
        <v>0</v>
      </c>
      <c r="J223" s="262">
        <f>вспом!J39</f>
        <v>0</v>
      </c>
      <c r="K223" s="262">
        <f>вспом!K39</f>
        <v>0</v>
      </c>
      <c r="L223" s="262">
        <f>вспом!L39</f>
        <v>0</v>
      </c>
      <c r="M223" s="452">
        <f t="shared" si="8"/>
        <v>0</v>
      </c>
    </row>
    <row r="224" spans="1:13" s="188" customFormat="1" ht="31.5">
      <c r="A224" s="131" t="s">
        <v>16</v>
      </c>
      <c r="B224" s="264" t="s">
        <v>307</v>
      </c>
      <c r="C224" s="262">
        <f>C225+C226+C227+C228</f>
        <v>0</v>
      </c>
      <c r="D224" s="262">
        <f t="shared" ref="D224:L224" si="9">D225+D226+D227+D228</f>
        <v>0</v>
      </c>
      <c r="E224" s="262">
        <f t="shared" si="9"/>
        <v>0</v>
      </c>
      <c r="F224" s="262">
        <f t="shared" si="9"/>
        <v>0</v>
      </c>
      <c r="G224" s="262">
        <f t="shared" si="9"/>
        <v>0</v>
      </c>
      <c r="H224" s="262">
        <f t="shared" si="9"/>
        <v>0</v>
      </c>
      <c r="I224" s="262">
        <f t="shared" si="9"/>
        <v>0</v>
      </c>
      <c r="J224" s="262">
        <f t="shared" si="9"/>
        <v>0</v>
      </c>
      <c r="K224" s="262">
        <f t="shared" si="9"/>
        <v>0</v>
      </c>
      <c r="L224" s="262">
        <f t="shared" si="9"/>
        <v>0</v>
      </c>
      <c r="M224" s="452">
        <f t="shared" si="8"/>
        <v>0</v>
      </c>
    </row>
    <row r="225" spans="1:14" s="188" customFormat="1" ht="31.5">
      <c r="A225" s="131"/>
      <c r="B225" s="263" t="s">
        <v>60</v>
      </c>
      <c r="C225" s="262">
        <f>вспом!C46</f>
        <v>0</v>
      </c>
      <c r="D225" s="262">
        <f>вспом!D46</f>
        <v>0</v>
      </c>
      <c r="E225" s="262">
        <f>вспом!E46</f>
        <v>0</v>
      </c>
      <c r="F225" s="262">
        <f>вспом!F46</f>
        <v>0</v>
      </c>
      <c r="G225" s="262">
        <f>вспом!G46</f>
        <v>0</v>
      </c>
      <c r="H225" s="262">
        <f>вспом!H46</f>
        <v>0</v>
      </c>
      <c r="I225" s="262">
        <f>вспом!I46</f>
        <v>0</v>
      </c>
      <c r="J225" s="262">
        <f>вспом!J46</f>
        <v>0</v>
      </c>
      <c r="K225" s="262">
        <f>вспом!K46</f>
        <v>0</v>
      </c>
      <c r="L225" s="262">
        <f>вспом!L46</f>
        <v>0</v>
      </c>
      <c r="M225" s="452">
        <f t="shared" si="8"/>
        <v>0</v>
      </c>
    </row>
    <row r="226" spans="1:14" s="188" customFormat="1" ht="31.5">
      <c r="A226" s="131"/>
      <c r="B226" s="263" t="s">
        <v>66</v>
      </c>
      <c r="C226" s="262">
        <f>вспом!C50</f>
        <v>0</v>
      </c>
      <c r="D226" s="262">
        <f>вспом!D50</f>
        <v>0</v>
      </c>
      <c r="E226" s="262">
        <f>вспом!E50</f>
        <v>0</v>
      </c>
      <c r="F226" s="262">
        <f>вспом!F50</f>
        <v>0</v>
      </c>
      <c r="G226" s="262">
        <f>вспом!G50</f>
        <v>0</v>
      </c>
      <c r="H226" s="262">
        <f>вспом!H50</f>
        <v>0</v>
      </c>
      <c r="I226" s="262">
        <f>вспом!I50</f>
        <v>0</v>
      </c>
      <c r="J226" s="262">
        <f>вспом!J50</f>
        <v>0</v>
      </c>
      <c r="K226" s="262">
        <f>вспом!K50</f>
        <v>0</v>
      </c>
      <c r="L226" s="262">
        <f>вспом!L50</f>
        <v>0</v>
      </c>
      <c r="M226" s="452">
        <f t="shared" si="8"/>
        <v>0</v>
      </c>
    </row>
    <row r="227" spans="1:14" s="188" customFormat="1" ht="15.75">
      <c r="A227" s="131"/>
      <c r="B227" s="263" t="s">
        <v>47</v>
      </c>
      <c r="C227" s="262">
        <f>вспом!C44</f>
        <v>0</v>
      </c>
      <c r="D227" s="262">
        <f>вспом!D44</f>
        <v>0</v>
      </c>
      <c r="E227" s="262">
        <f>вспом!E44</f>
        <v>0</v>
      </c>
      <c r="F227" s="262">
        <f>вспом!F44</f>
        <v>0</v>
      </c>
      <c r="G227" s="262">
        <f>вспом!G44</f>
        <v>0</v>
      </c>
      <c r="H227" s="262">
        <f>вспом!H44</f>
        <v>0</v>
      </c>
      <c r="I227" s="262">
        <f>вспом!I44</f>
        <v>0</v>
      </c>
      <c r="J227" s="262">
        <f>вспом!J44</f>
        <v>0</v>
      </c>
      <c r="K227" s="262">
        <f>вспом!K44</f>
        <v>0</v>
      </c>
      <c r="L227" s="262">
        <f>вспом!L44</f>
        <v>0</v>
      </c>
      <c r="M227" s="452">
        <f t="shared" si="8"/>
        <v>0</v>
      </c>
    </row>
    <row r="228" spans="1:14" s="188" customFormat="1" ht="15.75">
      <c r="A228" s="131"/>
      <c r="B228" s="263" t="s">
        <v>76</v>
      </c>
      <c r="C228" s="262">
        <f>вспом!C57</f>
        <v>0</v>
      </c>
      <c r="D228" s="262">
        <f>вспом!D57</f>
        <v>0</v>
      </c>
      <c r="E228" s="262">
        <f>вспом!E57</f>
        <v>0</v>
      </c>
      <c r="F228" s="262">
        <f>вспом!F57</f>
        <v>0</v>
      </c>
      <c r="G228" s="262">
        <f>вспом!G57</f>
        <v>0</v>
      </c>
      <c r="H228" s="262">
        <f>вспом!H57</f>
        <v>0</v>
      </c>
      <c r="I228" s="262">
        <f>вспом!I57</f>
        <v>0</v>
      </c>
      <c r="J228" s="262">
        <f>вспом!J57</f>
        <v>0</v>
      </c>
      <c r="K228" s="262">
        <f>вспом!K57</f>
        <v>0</v>
      </c>
      <c r="L228" s="262">
        <f>вспом!L57</f>
        <v>0</v>
      </c>
      <c r="M228" s="452">
        <f t="shared" si="8"/>
        <v>0</v>
      </c>
    </row>
    <row r="229" spans="1:14" s="188" customFormat="1" ht="47.25">
      <c r="A229" s="131" t="s">
        <v>34</v>
      </c>
      <c r="B229" s="265" t="s">
        <v>371</v>
      </c>
      <c r="C229" s="262">
        <f>C230+C231</f>
        <v>0</v>
      </c>
      <c r="D229" s="262">
        <f t="shared" ref="D229:L229" si="10">D230+D231</f>
        <v>0</v>
      </c>
      <c r="E229" s="262">
        <f t="shared" si="10"/>
        <v>0</v>
      </c>
      <c r="F229" s="262">
        <f t="shared" si="10"/>
        <v>0</v>
      </c>
      <c r="G229" s="262">
        <f t="shared" si="10"/>
        <v>0</v>
      </c>
      <c r="H229" s="262">
        <f t="shared" si="10"/>
        <v>0</v>
      </c>
      <c r="I229" s="262">
        <f t="shared" si="10"/>
        <v>0</v>
      </c>
      <c r="J229" s="262">
        <f t="shared" si="10"/>
        <v>0</v>
      </c>
      <c r="K229" s="262">
        <f t="shared" si="10"/>
        <v>0</v>
      </c>
      <c r="L229" s="262">
        <f t="shared" si="10"/>
        <v>0</v>
      </c>
      <c r="M229" s="452">
        <f t="shared" si="8"/>
        <v>0</v>
      </c>
    </row>
    <row r="230" spans="1:14" s="188" customFormat="1" ht="15.75">
      <c r="A230" s="131"/>
      <c r="B230" s="263" t="s">
        <v>71</v>
      </c>
      <c r="C230" s="262">
        <f>вспом!C56</f>
        <v>0</v>
      </c>
      <c r="D230" s="262">
        <f>вспом!D56</f>
        <v>0</v>
      </c>
      <c r="E230" s="262">
        <f>вспом!E56</f>
        <v>0</v>
      </c>
      <c r="F230" s="262">
        <f>вспом!F56</f>
        <v>0</v>
      </c>
      <c r="G230" s="262">
        <f>вспом!G56</f>
        <v>0</v>
      </c>
      <c r="H230" s="262">
        <f>вспом!H56</f>
        <v>0</v>
      </c>
      <c r="I230" s="262">
        <f>вспом!I56</f>
        <v>0</v>
      </c>
      <c r="J230" s="262">
        <f>вспом!J56</f>
        <v>0</v>
      </c>
      <c r="K230" s="262">
        <f>вспом!K56</f>
        <v>0</v>
      </c>
      <c r="L230" s="262">
        <f>вспом!L56</f>
        <v>0</v>
      </c>
      <c r="M230" s="452">
        <f t="shared" si="8"/>
        <v>0</v>
      </c>
    </row>
    <row r="231" spans="1:14" s="188" customFormat="1" ht="32.25" thickBot="1">
      <c r="A231" s="453"/>
      <c r="B231" s="454" t="s">
        <v>60</v>
      </c>
      <c r="C231" s="455">
        <f>вспом!C47</f>
        <v>0</v>
      </c>
      <c r="D231" s="455">
        <f>вспом!D47</f>
        <v>0</v>
      </c>
      <c r="E231" s="455">
        <f>вспом!E47</f>
        <v>0</v>
      </c>
      <c r="F231" s="455">
        <f>вспом!F47</f>
        <v>0</v>
      </c>
      <c r="G231" s="455">
        <f>вспом!G47</f>
        <v>0</v>
      </c>
      <c r="H231" s="455">
        <f>вспом!H47</f>
        <v>0</v>
      </c>
      <c r="I231" s="455">
        <f>вспом!I47</f>
        <v>0</v>
      </c>
      <c r="J231" s="455">
        <f>вспом!J47</f>
        <v>0</v>
      </c>
      <c r="K231" s="455">
        <f>вспом!K47</f>
        <v>0</v>
      </c>
      <c r="L231" s="455">
        <f>вспом!L47</f>
        <v>0</v>
      </c>
      <c r="M231" s="201">
        <f t="shared" si="8"/>
        <v>0</v>
      </c>
    </row>
    <row r="232" spans="1:14" s="124" customFormat="1" ht="18.75">
      <c r="A232" s="159"/>
      <c r="B232" s="160"/>
      <c r="C232" s="161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</row>
    <row r="233" spans="1:14" s="124" customFormat="1" ht="43.5" customHeight="1">
      <c r="A233" s="651" t="s">
        <v>159</v>
      </c>
      <c r="B233" s="651"/>
      <c r="C233" s="651"/>
      <c r="D233" s="651"/>
      <c r="E233" s="651"/>
      <c r="F233" s="651"/>
      <c r="G233" s="651"/>
      <c r="H233" s="651"/>
      <c r="I233" s="651"/>
      <c r="J233" s="651"/>
      <c r="K233" s="651"/>
      <c r="L233" s="651"/>
      <c r="M233" s="651"/>
      <c r="N233" s="157"/>
    </row>
    <row r="234" spans="1:14" s="124" customFormat="1" ht="20.25" customHeight="1">
      <c r="A234" s="465"/>
      <c r="B234" s="625" t="s">
        <v>470</v>
      </c>
      <c r="C234" s="625"/>
      <c r="D234" s="625"/>
      <c r="E234" s="625"/>
      <c r="F234" s="625"/>
      <c r="G234" s="625"/>
      <c r="H234" s="625"/>
      <c r="I234" s="625"/>
      <c r="J234" s="625"/>
      <c r="K234" s="625"/>
      <c r="L234" s="625"/>
      <c r="M234" s="625"/>
      <c r="N234" s="157"/>
    </row>
    <row r="235" spans="1:14" s="124" customFormat="1" ht="20.25" customHeight="1">
      <c r="A235" s="465"/>
      <c r="B235" s="616" t="s">
        <v>472</v>
      </c>
      <c r="C235" s="616"/>
      <c r="D235" s="616"/>
      <c r="E235" s="616"/>
      <c r="F235" s="616"/>
      <c r="G235" s="616"/>
      <c r="H235" s="616"/>
      <c r="I235" s="616"/>
      <c r="J235" s="616"/>
      <c r="K235" s="502">
        <f>D35+D36+D37</f>
        <v>0</v>
      </c>
      <c r="L235" s="501" t="s">
        <v>117</v>
      </c>
      <c r="M235" s="501"/>
      <c r="N235" s="157"/>
    </row>
    <row r="236" spans="1:14" s="124" customFormat="1" ht="20.25" customHeight="1">
      <c r="A236" s="465"/>
      <c r="B236" s="625" t="s">
        <v>473</v>
      </c>
      <c r="C236" s="625"/>
      <c r="D236" s="625"/>
      <c r="E236" s="625"/>
      <c r="F236" s="625"/>
      <c r="G236" s="625"/>
      <c r="H236" s="625"/>
      <c r="I236" s="625"/>
      <c r="J236" s="625"/>
      <c r="K236" s="625"/>
      <c r="L236" s="625"/>
      <c r="M236" s="625"/>
      <c r="N236" s="157"/>
    </row>
    <row r="237" spans="1:14" s="124" customFormat="1" ht="20.25" customHeight="1">
      <c r="A237" s="465"/>
      <c r="B237" s="616" t="s">
        <v>500</v>
      </c>
      <c r="C237" s="616"/>
      <c r="D237" s="616"/>
      <c r="E237" s="616"/>
      <c r="F237" s="616"/>
      <c r="G237" s="616" t="s">
        <v>474</v>
      </c>
      <c r="H237" s="616"/>
      <c r="I237" s="616"/>
      <c r="J237" s="616"/>
      <c r="K237" s="616"/>
      <c r="L237" s="505" t="e">
        <f>Ввод!M51</f>
        <v>#DIV/0!</v>
      </c>
      <c r="M237" s="501" t="s">
        <v>475</v>
      </c>
      <c r="N237" s="157"/>
    </row>
    <row r="238" spans="1:14" s="124" customFormat="1" ht="24" customHeight="1">
      <c r="A238" s="159"/>
      <c r="B238" s="615" t="s">
        <v>476</v>
      </c>
      <c r="C238" s="615"/>
      <c r="D238" s="615"/>
      <c r="E238" s="615"/>
      <c r="F238" s="615"/>
      <c r="G238" s="616" t="s">
        <v>477</v>
      </c>
      <c r="H238" s="616"/>
      <c r="I238" s="616"/>
      <c r="J238" s="616"/>
      <c r="K238" s="616"/>
      <c r="L238" s="504" t="e">
        <f>Ввод!M54</f>
        <v>#DIV/0!</v>
      </c>
      <c r="M238" s="503"/>
      <c r="N238" s="157"/>
    </row>
    <row r="239" spans="1:14" s="124" customFormat="1" ht="71.25" customHeight="1">
      <c r="A239" s="159"/>
      <c r="B239" s="600" t="s">
        <v>478</v>
      </c>
      <c r="C239" s="600"/>
      <c r="D239" s="600"/>
      <c r="E239" s="600"/>
      <c r="F239" s="600"/>
      <c r="G239" s="600"/>
      <c r="H239" s="600"/>
      <c r="I239" s="600"/>
      <c r="J239" s="600"/>
      <c r="K239" s="600"/>
      <c r="L239" s="600"/>
      <c r="M239" s="600"/>
      <c r="N239" s="157"/>
    </row>
    <row r="240" spans="1:14" s="124" customFormat="1" ht="54" customHeight="1" thickBot="1">
      <c r="A240" s="635" t="s">
        <v>160</v>
      </c>
      <c r="B240" s="635"/>
      <c r="C240" s="635"/>
      <c r="D240" s="635"/>
      <c r="E240" s="635"/>
      <c r="F240" s="635"/>
      <c r="G240" s="635"/>
      <c r="H240" s="635"/>
      <c r="I240" s="635"/>
      <c r="J240" s="635"/>
      <c r="K240" s="635"/>
      <c r="L240" s="635"/>
      <c r="M240" s="635"/>
      <c r="N240" s="157"/>
    </row>
    <row r="241" spans="1:18" s="124" customFormat="1" ht="29.25" customHeight="1">
      <c r="A241" s="638" t="s">
        <v>0</v>
      </c>
      <c r="B241" s="640" t="s">
        <v>1</v>
      </c>
      <c r="C241" s="642" t="s">
        <v>2</v>
      </c>
      <c r="D241" s="643"/>
      <c r="E241" s="643"/>
      <c r="F241" s="643"/>
      <c r="G241" s="643"/>
      <c r="H241" s="643"/>
      <c r="I241" s="643"/>
      <c r="J241" s="643"/>
      <c r="K241" s="643"/>
      <c r="L241" s="644"/>
      <c r="M241" s="645" t="s">
        <v>3</v>
      </c>
      <c r="N241" s="157"/>
    </row>
    <row r="242" spans="1:18" s="124" customFormat="1" ht="29.25" customHeight="1" thickBot="1">
      <c r="A242" s="639"/>
      <c r="B242" s="641"/>
      <c r="C242" s="373" t="s">
        <v>4</v>
      </c>
      <c r="D242" s="373" t="s">
        <v>5</v>
      </c>
      <c r="E242" s="373" t="s">
        <v>6</v>
      </c>
      <c r="F242" s="373" t="s">
        <v>7</v>
      </c>
      <c r="G242" s="373" t="s">
        <v>8</v>
      </c>
      <c r="H242" s="373" t="s">
        <v>9</v>
      </c>
      <c r="I242" s="373" t="s">
        <v>10</v>
      </c>
      <c r="J242" s="373" t="s">
        <v>11</v>
      </c>
      <c r="K242" s="373" t="s">
        <v>12</v>
      </c>
      <c r="L242" s="373" t="s">
        <v>13</v>
      </c>
      <c r="M242" s="646"/>
      <c r="N242" s="157"/>
    </row>
    <row r="243" spans="1:18" s="124" customFormat="1" ht="20.25" thickTop="1" thickBot="1">
      <c r="A243" s="428" t="s">
        <v>14</v>
      </c>
      <c r="B243" s="429" t="s">
        <v>35</v>
      </c>
      <c r="C243" s="430">
        <f>Ввод!C34</f>
        <v>0</v>
      </c>
      <c r="D243" s="430">
        <f>Ввод!D34</f>
        <v>0</v>
      </c>
      <c r="E243" s="430">
        <f>Ввод!E34</f>
        <v>0</v>
      </c>
      <c r="F243" s="430">
        <f>Ввод!F34</f>
        <v>0</v>
      </c>
      <c r="G243" s="430">
        <f>Ввод!G34</f>
        <v>0</v>
      </c>
      <c r="H243" s="430">
        <f>Ввод!H34</f>
        <v>0</v>
      </c>
      <c r="I243" s="430">
        <f>Ввод!I34</f>
        <v>0</v>
      </c>
      <c r="J243" s="430">
        <f>Ввод!J34</f>
        <v>0</v>
      </c>
      <c r="K243" s="430">
        <f>Ввод!K34</f>
        <v>0</v>
      </c>
      <c r="L243" s="430">
        <f>Ввод!L34</f>
        <v>0</v>
      </c>
      <c r="M243" s="431">
        <f t="shared" ref="M243:M282" si="11">C243+D243+E243+F243+G243+H243+I243+J243+K243+L243</f>
        <v>0</v>
      </c>
      <c r="N243" s="157"/>
    </row>
    <row r="244" spans="1:18" s="124" customFormat="1" ht="37.5">
      <c r="A244" s="432" t="s">
        <v>16</v>
      </c>
      <c r="B244" s="433" t="s">
        <v>387</v>
      </c>
      <c r="C244" s="434">
        <f>Ввод!C36</f>
        <v>0</v>
      </c>
      <c r="D244" s="434">
        <f>Ввод!D36</f>
        <v>0</v>
      </c>
      <c r="E244" s="434">
        <f>Ввод!E36</f>
        <v>0</v>
      </c>
      <c r="F244" s="434">
        <f>Ввод!F36</f>
        <v>0</v>
      </c>
      <c r="G244" s="434">
        <f>Ввод!G36</f>
        <v>0</v>
      </c>
      <c r="H244" s="434">
        <f>Ввод!H36</f>
        <v>0</v>
      </c>
      <c r="I244" s="434">
        <f>Ввод!I36</f>
        <v>0</v>
      </c>
      <c r="J244" s="434">
        <f>Ввод!J36</f>
        <v>0</v>
      </c>
      <c r="K244" s="434">
        <f>Ввод!K36</f>
        <v>0</v>
      </c>
      <c r="L244" s="434">
        <f>Ввод!L36</f>
        <v>0</v>
      </c>
      <c r="M244" s="435">
        <f t="shared" si="11"/>
        <v>0</v>
      </c>
      <c r="N244" s="157"/>
    </row>
    <row r="245" spans="1:18" s="126" customFormat="1" ht="15.75">
      <c r="A245" s="438" t="s">
        <v>20</v>
      </c>
      <c r="B245" s="266" t="s">
        <v>331</v>
      </c>
      <c r="C245" s="396">
        <f>вспом!C5</f>
        <v>0</v>
      </c>
      <c r="D245" s="396">
        <f>вспом!D5</f>
        <v>0</v>
      </c>
      <c r="E245" s="396">
        <f>вспом!E5</f>
        <v>0</v>
      </c>
      <c r="F245" s="396">
        <f>вспом!F5</f>
        <v>0</v>
      </c>
      <c r="G245" s="396">
        <f>вспом!G5</f>
        <v>0</v>
      </c>
      <c r="H245" s="396">
        <f>вспом!H5</f>
        <v>0</v>
      </c>
      <c r="I245" s="396">
        <f>вспом!I5</f>
        <v>0</v>
      </c>
      <c r="J245" s="396">
        <f>вспом!J5</f>
        <v>0</v>
      </c>
      <c r="K245" s="396">
        <f>вспом!K5</f>
        <v>0</v>
      </c>
      <c r="L245" s="396">
        <f>вспом!L5</f>
        <v>0</v>
      </c>
      <c r="M245" s="362">
        <f t="shared" si="11"/>
        <v>0</v>
      </c>
      <c r="N245" s="157"/>
      <c r="O245" s="124"/>
      <c r="P245" s="124"/>
      <c r="Q245" s="124"/>
      <c r="R245" s="124"/>
    </row>
    <row r="246" spans="1:18" s="126" customFormat="1" ht="15.75">
      <c r="A246" s="438" t="s">
        <v>22</v>
      </c>
      <c r="B246" s="266" t="s">
        <v>332</v>
      </c>
      <c r="C246" s="396">
        <f>вспом!C31</f>
        <v>0</v>
      </c>
      <c r="D246" s="396">
        <f>вспом!D31</f>
        <v>0</v>
      </c>
      <c r="E246" s="396">
        <f>вспом!E31</f>
        <v>0</v>
      </c>
      <c r="F246" s="396">
        <f>вспом!F31</f>
        <v>0</v>
      </c>
      <c r="G246" s="396">
        <f>вспом!G31</f>
        <v>0</v>
      </c>
      <c r="H246" s="396">
        <f>вспом!H31</f>
        <v>0</v>
      </c>
      <c r="I246" s="396">
        <f>вспом!I31</f>
        <v>0</v>
      </c>
      <c r="J246" s="396">
        <f>вспом!J31</f>
        <v>0</v>
      </c>
      <c r="K246" s="396">
        <f>вспом!K31</f>
        <v>0</v>
      </c>
      <c r="L246" s="396">
        <f>вспом!L31</f>
        <v>0</v>
      </c>
      <c r="M246" s="362">
        <f t="shared" si="11"/>
        <v>0</v>
      </c>
      <c r="N246" s="157"/>
      <c r="O246" s="124"/>
      <c r="P246" s="124"/>
      <c r="Q246" s="124"/>
      <c r="R246" s="124"/>
    </row>
    <row r="247" spans="1:18" s="126" customFormat="1" ht="15.75">
      <c r="A247" s="438" t="s">
        <v>30</v>
      </c>
      <c r="B247" s="266" t="s">
        <v>458</v>
      </c>
      <c r="C247" s="396">
        <f>C245*'Первичный лист '!L13</f>
        <v>0</v>
      </c>
      <c r="D247" s="396">
        <f>D245*'Первичный лист '!L13</f>
        <v>0</v>
      </c>
      <c r="E247" s="396">
        <f>E245*'Первичный лист '!L13</f>
        <v>0</v>
      </c>
      <c r="F247" s="396">
        <f>G245*'Первичный лист '!L13</f>
        <v>0</v>
      </c>
      <c r="G247" s="396">
        <f>G245*'Первичный лист '!L13</f>
        <v>0</v>
      </c>
      <c r="H247" s="396">
        <f>H245*'Первичный лист '!L13</f>
        <v>0</v>
      </c>
      <c r="I247" s="396">
        <f>I245*'Первичный лист '!L13</f>
        <v>0</v>
      </c>
      <c r="J247" s="396">
        <f>J245*'Первичный лист '!L13</f>
        <v>0</v>
      </c>
      <c r="K247" s="396">
        <f>K245*'Первичный лист '!L13</f>
        <v>0</v>
      </c>
      <c r="L247" s="396">
        <f>L245*'Первичный лист '!L13</f>
        <v>0</v>
      </c>
      <c r="M247" s="362">
        <f t="shared" si="11"/>
        <v>0</v>
      </c>
      <c r="N247" s="157"/>
      <c r="O247" s="124"/>
      <c r="P247" s="124"/>
      <c r="Q247" s="124"/>
      <c r="R247" s="124"/>
    </row>
    <row r="248" spans="1:18" s="126" customFormat="1" ht="15.75">
      <c r="A248" s="439" t="s">
        <v>405</v>
      </c>
      <c r="B248" s="266" t="s">
        <v>333</v>
      </c>
      <c r="C248" s="393"/>
      <c r="D248" s="393"/>
      <c r="E248" s="393"/>
      <c r="F248" s="393"/>
      <c r="G248" s="393"/>
      <c r="H248" s="393"/>
      <c r="I248" s="393"/>
      <c r="J248" s="393"/>
      <c r="K248" s="393"/>
      <c r="L248" s="393"/>
      <c r="M248" s="362">
        <f t="shared" si="11"/>
        <v>0</v>
      </c>
      <c r="N248" s="157"/>
      <c r="O248" s="124"/>
      <c r="P248" s="124"/>
      <c r="Q248" s="124"/>
      <c r="R248" s="124"/>
    </row>
    <row r="249" spans="1:18" s="124" customFormat="1" ht="15.75">
      <c r="A249" s="439" t="s">
        <v>406</v>
      </c>
      <c r="B249" s="267" t="s">
        <v>310</v>
      </c>
      <c r="C249" s="500">
        <f>C250+C251+C252+C253+C254+C255+C256+C257+C258+C259</f>
        <v>0</v>
      </c>
      <c r="D249" s="500">
        <f t="shared" ref="D249:L249" si="12">D250+D251+D252+D253+D254+D255+D256+D257+D258+D259</f>
        <v>0</v>
      </c>
      <c r="E249" s="500">
        <f t="shared" si="12"/>
        <v>0</v>
      </c>
      <c r="F249" s="500">
        <f t="shared" si="12"/>
        <v>0</v>
      </c>
      <c r="G249" s="500">
        <f t="shared" si="12"/>
        <v>0</v>
      </c>
      <c r="H249" s="500">
        <f t="shared" si="12"/>
        <v>0</v>
      </c>
      <c r="I249" s="500">
        <f t="shared" si="12"/>
        <v>0</v>
      </c>
      <c r="J249" s="500">
        <f t="shared" si="12"/>
        <v>0</v>
      </c>
      <c r="K249" s="500">
        <f t="shared" si="12"/>
        <v>0</v>
      </c>
      <c r="L249" s="500">
        <f t="shared" si="12"/>
        <v>0</v>
      </c>
      <c r="M249" s="362">
        <f t="shared" si="11"/>
        <v>0</v>
      </c>
      <c r="N249" s="157"/>
    </row>
    <row r="250" spans="1:18" s="124" customFormat="1" ht="15.75">
      <c r="A250" s="440" t="s">
        <v>459</v>
      </c>
      <c r="B250" s="267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62">
        <f t="shared" si="11"/>
        <v>0</v>
      </c>
      <c r="N250" s="157"/>
    </row>
    <row r="251" spans="1:18" s="124" customFormat="1" ht="15.75">
      <c r="A251" s="440" t="s">
        <v>460</v>
      </c>
      <c r="B251" s="267"/>
      <c r="C251" s="394"/>
      <c r="D251" s="394"/>
      <c r="E251" s="394"/>
      <c r="F251" s="394"/>
      <c r="G251" s="394"/>
      <c r="H251" s="394"/>
      <c r="I251" s="394"/>
      <c r="J251" s="394"/>
      <c r="K251" s="394"/>
      <c r="L251" s="394"/>
      <c r="M251" s="362">
        <f t="shared" si="11"/>
        <v>0</v>
      </c>
      <c r="N251" s="157"/>
    </row>
    <row r="252" spans="1:18" s="124" customFormat="1" ht="15.75">
      <c r="A252" s="440" t="s">
        <v>461</v>
      </c>
      <c r="B252" s="267"/>
      <c r="C252" s="394"/>
      <c r="D252" s="394"/>
      <c r="E252" s="394"/>
      <c r="F252" s="394"/>
      <c r="G252" s="394"/>
      <c r="H252" s="394"/>
      <c r="I252" s="394"/>
      <c r="J252" s="394"/>
      <c r="K252" s="394"/>
      <c r="L252" s="394"/>
      <c r="M252" s="362">
        <f t="shared" si="11"/>
        <v>0</v>
      </c>
      <c r="N252" s="157"/>
    </row>
    <row r="253" spans="1:18" s="124" customFormat="1" ht="15.75">
      <c r="A253" s="440" t="s">
        <v>462</v>
      </c>
      <c r="B253" s="267"/>
      <c r="C253" s="394"/>
      <c r="D253" s="394"/>
      <c r="E253" s="394"/>
      <c r="F253" s="394"/>
      <c r="G253" s="394"/>
      <c r="H253" s="394"/>
      <c r="I253" s="394"/>
      <c r="J253" s="394"/>
      <c r="K253" s="394"/>
      <c r="L253" s="394"/>
      <c r="M253" s="362">
        <f t="shared" si="11"/>
        <v>0</v>
      </c>
      <c r="N253" s="157"/>
    </row>
    <row r="254" spans="1:18" s="124" customFormat="1" ht="15.75">
      <c r="A254" s="440" t="s">
        <v>463</v>
      </c>
      <c r="B254" s="267"/>
      <c r="C254" s="394"/>
      <c r="D254" s="394"/>
      <c r="E254" s="394"/>
      <c r="F254" s="394"/>
      <c r="G254" s="394"/>
      <c r="H254" s="394"/>
      <c r="I254" s="394"/>
      <c r="J254" s="394"/>
      <c r="K254" s="394"/>
      <c r="L254" s="394"/>
      <c r="M254" s="362">
        <f t="shared" si="11"/>
        <v>0</v>
      </c>
      <c r="N254" s="157"/>
    </row>
    <row r="255" spans="1:18" s="124" customFormat="1" ht="15.75">
      <c r="A255" s="440" t="s">
        <v>464</v>
      </c>
      <c r="B255" s="267"/>
      <c r="C255" s="394"/>
      <c r="D255" s="394"/>
      <c r="E255" s="394"/>
      <c r="F255" s="394"/>
      <c r="G255" s="394"/>
      <c r="H255" s="394"/>
      <c r="I255" s="394"/>
      <c r="J255" s="394"/>
      <c r="K255" s="394"/>
      <c r="L255" s="394"/>
      <c r="M255" s="362">
        <f t="shared" si="11"/>
        <v>0</v>
      </c>
      <c r="N255" s="157"/>
    </row>
    <row r="256" spans="1:18" s="124" customFormat="1" ht="15.75">
      <c r="A256" s="440" t="s">
        <v>465</v>
      </c>
      <c r="B256" s="267"/>
      <c r="C256" s="394"/>
      <c r="D256" s="394"/>
      <c r="E256" s="394"/>
      <c r="F256" s="394"/>
      <c r="G256" s="394"/>
      <c r="H256" s="394"/>
      <c r="I256" s="394"/>
      <c r="J256" s="394"/>
      <c r="K256" s="394"/>
      <c r="L256" s="394"/>
      <c r="M256" s="362">
        <f t="shared" si="11"/>
        <v>0</v>
      </c>
      <c r="N256" s="157"/>
    </row>
    <row r="257" spans="1:14" s="124" customFormat="1" ht="15.75">
      <c r="A257" s="440" t="s">
        <v>466</v>
      </c>
      <c r="B257" s="267"/>
      <c r="C257" s="394"/>
      <c r="D257" s="394"/>
      <c r="E257" s="394"/>
      <c r="F257" s="394"/>
      <c r="G257" s="394"/>
      <c r="H257" s="394"/>
      <c r="I257" s="394"/>
      <c r="J257" s="394"/>
      <c r="K257" s="394"/>
      <c r="L257" s="394"/>
      <c r="M257" s="362">
        <f t="shared" si="11"/>
        <v>0</v>
      </c>
      <c r="N257" s="157"/>
    </row>
    <row r="258" spans="1:14" s="124" customFormat="1" ht="15.75">
      <c r="A258" s="440" t="s">
        <v>467</v>
      </c>
      <c r="B258" s="267"/>
      <c r="C258" s="394"/>
      <c r="D258" s="394"/>
      <c r="E258" s="394"/>
      <c r="F258" s="394"/>
      <c r="G258" s="394"/>
      <c r="H258" s="394"/>
      <c r="I258" s="394"/>
      <c r="J258" s="394"/>
      <c r="K258" s="394"/>
      <c r="L258" s="394"/>
      <c r="M258" s="362">
        <f t="shared" si="11"/>
        <v>0</v>
      </c>
      <c r="N258" s="157"/>
    </row>
    <row r="259" spans="1:14" s="124" customFormat="1" ht="15.75">
      <c r="A259" s="440" t="s">
        <v>468</v>
      </c>
      <c r="B259" s="267"/>
      <c r="C259" s="394"/>
      <c r="D259" s="394"/>
      <c r="E259" s="394"/>
      <c r="F259" s="394"/>
      <c r="G259" s="394"/>
      <c r="H259" s="394"/>
      <c r="I259" s="394"/>
      <c r="J259" s="394"/>
      <c r="K259" s="394"/>
      <c r="L259" s="394"/>
      <c r="M259" s="362">
        <f t="shared" si="11"/>
        <v>0</v>
      </c>
      <c r="N259" s="157"/>
    </row>
    <row r="260" spans="1:14" s="124" customFormat="1" ht="15.75">
      <c r="A260" s="439" t="s">
        <v>406</v>
      </c>
      <c r="B260" s="268" t="s">
        <v>311</v>
      </c>
      <c r="C260" s="395"/>
      <c r="D260" s="395"/>
      <c r="E260" s="395"/>
      <c r="F260" s="395"/>
      <c r="G260" s="395"/>
      <c r="H260" s="395"/>
      <c r="I260" s="395"/>
      <c r="J260" s="395"/>
      <c r="K260" s="395"/>
      <c r="L260" s="395"/>
      <c r="M260" s="362">
        <f t="shared" si="11"/>
        <v>0</v>
      </c>
      <c r="N260" s="157"/>
    </row>
    <row r="261" spans="1:14" s="124" customFormat="1" ht="15.75">
      <c r="A261" s="439" t="s">
        <v>407</v>
      </c>
      <c r="B261" s="269" t="s">
        <v>312</v>
      </c>
      <c r="C261" s="398">
        <f>C262+C263+C264</f>
        <v>0</v>
      </c>
      <c r="D261" s="398">
        <f t="shared" ref="D261:L261" si="13">D262+D263+D264</f>
        <v>0</v>
      </c>
      <c r="E261" s="398">
        <f t="shared" si="13"/>
        <v>0</v>
      </c>
      <c r="F261" s="398">
        <f t="shared" si="13"/>
        <v>0</v>
      </c>
      <c r="G261" s="398">
        <f t="shared" si="13"/>
        <v>0</v>
      </c>
      <c r="H261" s="398">
        <f t="shared" si="13"/>
        <v>0</v>
      </c>
      <c r="I261" s="398">
        <f t="shared" si="13"/>
        <v>0</v>
      </c>
      <c r="J261" s="398">
        <f t="shared" si="13"/>
        <v>0</v>
      </c>
      <c r="K261" s="398">
        <f t="shared" si="13"/>
        <v>0</v>
      </c>
      <c r="L261" s="398">
        <f t="shared" si="13"/>
        <v>0</v>
      </c>
      <c r="M261" s="362">
        <f t="shared" si="11"/>
        <v>0</v>
      </c>
      <c r="N261" s="157"/>
    </row>
    <row r="262" spans="1:14" s="124" customFormat="1" ht="15.75">
      <c r="A262" s="440" t="s">
        <v>408</v>
      </c>
      <c r="B262" s="270" t="s">
        <v>313</v>
      </c>
      <c r="C262" s="395"/>
      <c r="D262" s="395"/>
      <c r="E262" s="395"/>
      <c r="F262" s="395"/>
      <c r="G262" s="395"/>
      <c r="H262" s="395"/>
      <c r="I262" s="395"/>
      <c r="J262" s="395"/>
      <c r="K262" s="395"/>
      <c r="L262" s="395"/>
      <c r="M262" s="362">
        <f t="shared" si="11"/>
        <v>0</v>
      </c>
      <c r="N262" s="157"/>
    </row>
    <row r="263" spans="1:14" s="124" customFormat="1" ht="15.75">
      <c r="A263" s="440" t="s">
        <v>409</v>
      </c>
      <c r="B263" s="270" t="s">
        <v>314</v>
      </c>
      <c r="C263" s="395"/>
      <c r="D263" s="395"/>
      <c r="E263" s="395"/>
      <c r="F263" s="395"/>
      <c r="G263" s="395"/>
      <c r="H263" s="395"/>
      <c r="I263" s="395"/>
      <c r="J263" s="395"/>
      <c r="K263" s="395"/>
      <c r="L263" s="395"/>
      <c r="M263" s="362">
        <f t="shared" si="11"/>
        <v>0</v>
      </c>
      <c r="N263" s="157"/>
    </row>
    <row r="264" spans="1:14" s="124" customFormat="1" ht="15.75">
      <c r="A264" s="440" t="s">
        <v>410</v>
      </c>
      <c r="B264" s="270" t="s">
        <v>315</v>
      </c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  <c r="M264" s="362">
        <f t="shared" si="11"/>
        <v>0</v>
      </c>
      <c r="N264" s="157"/>
    </row>
    <row r="265" spans="1:14" s="124" customFormat="1" ht="15.75">
      <c r="A265" s="439" t="s">
        <v>411</v>
      </c>
      <c r="B265" s="269" t="s">
        <v>316</v>
      </c>
      <c r="C265" s="398">
        <f>SUM(C266:C279)</f>
        <v>0</v>
      </c>
      <c r="D265" s="398">
        <f t="shared" ref="D265:L265" si="14">SUM(D266:D279)</f>
        <v>0</v>
      </c>
      <c r="E265" s="398">
        <f t="shared" si="14"/>
        <v>0</v>
      </c>
      <c r="F265" s="398">
        <f t="shared" si="14"/>
        <v>0</v>
      </c>
      <c r="G265" s="398">
        <f t="shared" si="14"/>
        <v>0</v>
      </c>
      <c r="H265" s="398">
        <f t="shared" si="14"/>
        <v>0</v>
      </c>
      <c r="I265" s="398">
        <f t="shared" si="14"/>
        <v>0</v>
      </c>
      <c r="J265" s="398">
        <f t="shared" si="14"/>
        <v>0</v>
      </c>
      <c r="K265" s="398">
        <f t="shared" si="14"/>
        <v>0</v>
      </c>
      <c r="L265" s="398">
        <f t="shared" si="14"/>
        <v>0</v>
      </c>
      <c r="M265" s="362">
        <f t="shared" si="11"/>
        <v>0</v>
      </c>
      <c r="N265" s="157"/>
    </row>
    <row r="266" spans="1:14" s="124" customFormat="1" ht="15.75">
      <c r="A266" s="440" t="s">
        <v>412</v>
      </c>
      <c r="B266" s="271" t="s">
        <v>317</v>
      </c>
      <c r="C266" s="393"/>
      <c r="D266" s="393"/>
      <c r="E266" s="393"/>
      <c r="F266" s="393"/>
      <c r="G266" s="393"/>
      <c r="H266" s="393"/>
      <c r="I266" s="393"/>
      <c r="J266" s="393"/>
      <c r="K266" s="393"/>
      <c r="L266" s="393"/>
      <c r="M266" s="362">
        <f t="shared" si="11"/>
        <v>0</v>
      </c>
      <c r="N266" s="157"/>
    </row>
    <row r="267" spans="1:14" s="124" customFormat="1" ht="15.75">
      <c r="A267" s="440" t="s">
        <v>413</v>
      </c>
      <c r="B267" s="271" t="s">
        <v>318</v>
      </c>
      <c r="C267" s="393"/>
      <c r="D267" s="393"/>
      <c r="E267" s="393"/>
      <c r="F267" s="393"/>
      <c r="G267" s="393"/>
      <c r="H267" s="393"/>
      <c r="I267" s="393"/>
      <c r="J267" s="393"/>
      <c r="K267" s="393"/>
      <c r="L267" s="393"/>
      <c r="M267" s="362">
        <f t="shared" si="11"/>
        <v>0</v>
      </c>
      <c r="N267" s="157"/>
    </row>
    <row r="268" spans="1:14" s="124" customFormat="1" ht="15.75">
      <c r="A268" s="440" t="s">
        <v>414</v>
      </c>
      <c r="B268" s="271" t="s">
        <v>319</v>
      </c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  <c r="M268" s="362">
        <f t="shared" si="11"/>
        <v>0</v>
      </c>
      <c r="N268" s="157"/>
    </row>
    <row r="269" spans="1:14" s="124" customFormat="1" ht="15.75">
      <c r="A269" s="440" t="s">
        <v>415</v>
      </c>
      <c r="B269" s="271" t="s">
        <v>320</v>
      </c>
      <c r="C269" s="393"/>
      <c r="D269" s="393"/>
      <c r="E269" s="393"/>
      <c r="F269" s="393"/>
      <c r="G269" s="393"/>
      <c r="H269" s="393"/>
      <c r="I269" s="393"/>
      <c r="J269" s="393"/>
      <c r="K269" s="393"/>
      <c r="L269" s="393"/>
      <c r="M269" s="362">
        <f t="shared" si="11"/>
        <v>0</v>
      </c>
      <c r="N269" s="157"/>
    </row>
    <row r="270" spans="1:14" s="124" customFormat="1" ht="15.75">
      <c r="A270" s="440" t="s">
        <v>416</v>
      </c>
      <c r="B270" s="271" t="s">
        <v>321</v>
      </c>
      <c r="C270" s="393"/>
      <c r="D270" s="393"/>
      <c r="E270" s="393"/>
      <c r="F270" s="393"/>
      <c r="G270" s="393"/>
      <c r="H270" s="393"/>
      <c r="I270" s="393"/>
      <c r="J270" s="393"/>
      <c r="K270" s="393"/>
      <c r="L270" s="393"/>
      <c r="M270" s="362">
        <f t="shared" si="11"/>
        <v>0</v>
      </c>
      <c r="N270" s="157"/>
    </row>
    <row r="271" spans="1:14" s="124" customFormat="1" ht="15.75">
      <c r="A271" s="440" t="s">
        <v>417</v>
      </c>
      <c r="B271" s="271" t="s">
        <v>322</v>
      </c>
      <c r="C271" s="393"/>
      <c r="D271" s="393"/>
      <c r="E271" s="393"/>
      <c r="F271" s="393"/>
      <c r="G271" s="393"/>
      <c r="H271" s="393"/>
      <c r="I271" s="393"/>
      <c r="J271" s="393"/>
      <c r="K271" s="393"/>
      <c r="L271" s="393"/>
      <c r="M271" s="362">
        <f t="shared" si="11"/>
        <v>0</v>
      </c>
      <c r="N271" s="157"/>
    </row>
    <row r="272" spans="1:14" s="124" customFormat="1" ht="15.75">
      <c r="A272" s="440" t="s">
        <v>418</v>
      </c>
      <c r="B272" s="271" t="s">
        <v>323</v>
      </c>
      <c r="C272" s="393"/>
      <c r="D272" s="393"/>
      <c r="E272" s="393"/>
      <c r="F272" s="393"/>
      <c r="G272" s="393"/>
      <c r="H272" s="393"/>
      <c r="I272" s="393"/>
      <c r="J272" s="393"/>
      <c r="K272" s="393"/>
      <c r="L272" s="393"/>
      <c r="M272" s="362">
        <f t="shared" si="11"/>
        <v>0</v>
      </c>
      <c r="N272" s="157"/>
    </row>
    <row r="273" spans="1:15" s="124" customFormat="1" ht="15.75">
      <c r="A273" s="440" t="s">
        <v>419</v>
      </c>
      <c r="B273" s="271" t="s">
        <v>324</v>
      </c>
      <c r="C273" s="393"/>
      <c r="D273" s="393"/>
      <c r="E273" s="393"/>
      <c r="F273" s="393"/>
      <c r="G273" s="393"/>
      <c r="H273" s="393"/>
      <c r="I273" s="393"/>
      <c r="J273" s="393"/>
      <c r="K273" s="393"/>
      <c r="L273" s="393"/>
      <c r="M273" s="362">
        <f t="shared" si="11"/>
        <v>0</v>
      </c>
      <c r="N273" s="157"/>
    </row>
    <row r="274" spans="1:15" s="124" customFormat="1" ht="15.75">
      <c r="A274" s="440" t="s">
        <v>420</v>
      </c>
      <c r="B274" s="271" t="s">
        <v>325</v>
      </c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  <c r="M274" s="362">
        <f t="shared" si="11"/>
        <v>0</v>
      </c>
      <c r="N274" s="157"/>
    </row>
    <row r="275" spans="1:15" s="124" customFormat="1" ht="15.75">
      <c r="A275" s="440" t="s">
        <v>421</v>
      </c>
      <c r="B275" s="271" t="s">
        <v>326</v>
      </c>
      <c r="C275" s="393"/>
      <c r="D275" s="393"/>
      <c r="E275" s="393"/>
      <c r="F275" s="393"/>
      <c r="G275" s="393"/>
      <c r="H275" s="393"/>
      <c r="I275" s="393"/>
      <c r="J275" s="393"/>
      <c r="K275" s="393"/>
      <c r="L275" s="393"/>
      <c r="M275" s="362">
        <f t="shared" si="11"/>
        <v>0</v>
      </c>
      <c r="N275" s="157"/>
    </row>
    <row r="276" spans="1:15" s="124" customFormat="1" ht="15.75">
      <c r="A276" s="440" t="s">
        <v>422</v>
      </c>
      <c r="B276" s="271" t="s">
        <v>327</v>
      </c>
      <c r="C276" s="393"/>
      <c r="D276" s="393"/>
      <c r="E276" s="393"/>
      <c r="F276" s="393"/>
      <c r="G276" s="393"/>
      <c r="H276" s="393"/>
      <c r="I276" s="393"/>
      <c r="J276" s="393"/>
      <c r="K276" s="393"/>
      <c r="L276" s="393"/>
      <c r="M276" s="362">
        <f t="shared" si="11"/>
        <v>0</v>
      </c>
      <c r="N276" s="157"/>
    </row>
    <row r="277" spans="1:15" s="124" customFormat="1" ht="15.75">
      <c r="A277" s="440" t="s">
        <v>423</v>
      </c>
      <c r="B277" s="271" t="s">
        <v>328</v>
      </c>
      <c r="C277" s="393"/>
      <c r="D277" s="393"/>
      <c r="E277" s="393"/>
      <c r="F277" s="393"/>
      <c r="G277" s="393"/>
      <c r="H277" s="393"/>
      <c r="I277" s="393"/>
      <c r="J277" s="393"/>
      <c r="K277" s="393"/>
      <c r="L277" s="393"/>
      <c r="M277" s="362">
        <f t="shared" si="11"/>
        <v>0</v>
      </c>
      <c r="N277" s="157"/>
    </row>
    <row r="278" spans="1:15" s="124" customFormat="1" ht="15.75">
      <c r="A278" s="440" t="s">
        <v>424</v>
      </c>
      <c r="B278" s="271" t="s">
        <v>329</v>
      </c>
      <c r="C278" s="393"/>
      <c r="D278" s="393"/>
      <c r="E278" s="393"/>
      <c r="F278" s="393"/>
      <c r="G278" s="393"/>
      <c r="H278" s="393"/>
      <c r="I278" s="393"/>
      <c r="J278" s="393"/>
      <c r="K278" s="393"/>
      <c r="L278" s="393"/>
      <c r="M278" s="362">
        <f t="shared" si="11"/>
        <v>0</v>
      </c>
      <c r="N278" s="157"/>
    </row>
    <row r="279" spans="1:15" s="124" customFormat="1" ht="15.75">
      <c r="A279" s="440" t="s">
        <v>425</v>
      </c>
      <c r="B279" s="271" t="s">
        <v>330</v>
      </c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62">
        <f t="shared" si="11"/>
        <v>0</v>
      </c>
      <c r="N279" s="157"/>
    </row>
    <row r="280" spans="1:15" s="124" customFormat="1" ht="15.75">
      <c r="A280" s="439" t="s">
        <v>426</v>
      </c>
      <c r="B280" s="272" t="s">
        <v>334</v>
      </c>
      <c r="C280" s="396">
        <f>ПДДС!C25</f>
        <v>0</v>
      </c>
      <c r="D280" s="396">
        <f>ПДДС!D25</f>
        <v>0</v>
      </c>
      <c r="E280" s="396">
        <f>ПДДС!E25</f>
        <v>0</v>
      </c>
      <c r="F280" s="396">
        <f>ПДДС!F25</f>
        <v>0</v>
      </c>
      <c r="G280" s="396">
        <f>ПДДС!G25</f>
        <v>0</v>
      </c>
      <c r="H280" s="396">
        <f>ПДДС!H25</f>
        <v>0</v>
      </c>
      <c r="I280" s="396">
        <f>ПДДС!I25</f>
        <v>0</v>
      </c>
      <c r="J280" s="396">
        <f>ПДДС!J25</f>
        <v>0</v>
      </c>
      <c r="K280" s="396">
        <f>ПДДС!K25</f>
        <v>0</v>
      </c>
      <c r="L280" s="396">
        <f>ПДДС!L25</f>
        <v>0</v>
      </c>
      <c r="M280" s="362">
        <f t="shared" si="11"/>
        <v>0</v>
      </c>
      <c r="N280" s="157"/>
    </row>
    <row r="281" spans="1:15" s="124" customFormat="1" ht="15.75">
      <c r="A281" s="439" t="s">
        <v>427</v>
      </c>
      <c r="B281" s="273" t="s">
        <v>335</v>
      </c>
      <c r="C281" s="397">
        <f>вспом!C50</f>
        <v>0</v>
      </c>
      <c r="D281" s="397">
        <f>вспом!D50</f>
        <v>0</v>
      </c>
      <c r="E281" s="397">
        <f>вспом!E50</f>
        <v>0</v>
      </c>
      <c r="F281" s="397">
        <f>вспом!F50</f>
        <v>0</v>
      </c>
      <c r="G281" s="397">
        <f>вспом!G50</f>
        <v>0</v>
      </c>
      <c r="H281" s="397">
        <f>вспом!H50</f>
        <v>0</v>
      </c>
      <c r="I281" s="397">
        <f>вспом!I50</f>
        <v>0</v>
      </c>
      <c r="J281" s="397">
        <f>вспом!J50</f>
        <v>0</v>
      </c>
      <c r="K281" s="397">
        <f>вспом!K50</f>
        <v>0</v>
      </c>
      <c r="L281" s="397">
        <f>вспом!L50</f>
        <v>0</v>
      </c>
      <c r="M281" s="362">
        <f t="shared" si="11"/>
        <v>0</v>
      </c>
      <c r="N281" s="157"/>
    </row>
    <row r="282" spans="1:15" s="124" customFormat="1" ht="16.5" thickBot="1">
      <c r="A282" s="441" t="s">
        <v>428</v>
      </c>
      <c r="B282" s="436" t="s">
        <v>404</v>
      </c>
      <c r="C282" s="437">
        <f t="shared" ref="C282:L282" si="15">C244-C245-C248-C249-C260-C261-C265-C280-C281</f>
        <v>0</v>
      </c>
      <c r="D282" s="437">
        <f t="shared" si="15"/>
        <v>0</v>
      </c>
      <c r="E282" s="437">
        <f t="shared" si="15"/>
        <v>0</v>
      </c>
      <c r="F282" s="437">
        <f t="shared" si="15"/>
        <v>0</v>
      </c>
      <c r="G282" s="437">
        <f t="shared" si="15"/>
        <v>0</v>
      </c>
      <c r="H282" s="437">
        <f t="shared" si="15"/>
        <v>0</v>
      </c>
      <c r="I282" s="437">
        <f t="shared" si="15"/>
        <v>0</v>
      </c>
      <c r="J282" s="437">
        <f t="shared" si="15"/>
        <v>0</v>
      </c>
      <c r="K282" s="437">
        <f t="shared" si="15"/>
        <v>0</v>
      </c>
      <c r="L282" s="437">
        <f t="shared" si="15"/>
        <v>0</v>
      </c>
      <c r="M282" s="363">
        <f t="shared" si="11"/>
        <v>0</v>
      </c>
      <c r="N282" s="157"/>
    </row>
    <row r="283" spans="1:15" s="124" customFormat="1" ht="30.75" customHeight="1" thickBot="1">
      <c r="A283" s="442" t="s">
        <v>34</v>
      </c>
      <c r="B283" s="443" t="s">
        <v>308</v>
      </c>
      <c r="C283" s="444">
        <f t="shared" ref="C283:L283" si="16">C243-C244</f>
        <v>0</v>
      </c>
      <c r="D283" s="444">
        <f t="shared" si="16"/>
        <v>0</v>
      </c>
      <c r="E283" s="444">
        <f t="shared" si="16"/>
        <v>0</v>
      </c>
      <c r="F283" s="444">
        <f t="shared" si="16"/>
        <v>0</v>
      </c>
      <c r="G283" s="444">
        <f t="shared" si="16"/>
        <v>0</v>
      </c>
      <c r="H283" s="444">
        <f t="shared" si="16"/>
        <v>0</v>
      </c>
      <c r="I283" s="444">
        <f t="shared" si="16"/>
        <v>0</v>
      </c>
      <c r="J283" s="444">
        <f t="shared" si="16"/>
        <v>0</v>
      </c>
      <c r="K283" s="444">
        <f t="shared" si="16"/>
        <v>0</v>
      </c>
      <c r="L283" s="444">
        <f t="shared" si="16"/>
        <v>0</v>
      </c>
      <c r="M283" s="445"/>
      <c r="N283" s="157"/>
    </row>
    <row r="284" spans="1:15" s="124" customFormat="1" ht="30.75" customHeight="1" thickBot="1">
      <c r="A284" s="442" t="s">
        <v>36</v>
      </c>
      <c r="B284" s="443" t="s">
        <v>309</v>
      </c>
      <c r="C284" s="444">
        <f>вспом!C28</f>
        <v>0</v>
      </c>
      <c r="D284" s="444">
        <f>вспом!D28</f>
        <v>0</v>
      </c>
      <c r="E284" s="444">
        <f>вспом!E28</f>
        <v>0</v>
      </c>
      <c r="F284" s="444">
        <f>вспом!F28</f>
        <v>0</v>
      </c>
      <c r="G284" s="444">
        <f>вспом!G28</f>
        <v>0</v>
      </c>
      <c r="H284" s="444">
        <f>вспом!H28</f>
        <v>0</v>
      </c>
      <c r="I284" s="444">
        <f>вспом!I28</f>
        <v>0</v>
      </c>
      <c r="J284" s="444">
        <f>вспом!J28</f>
        <v>0</v>
      </c>
      <c r="K284" s="444">
        <f>вспом!K28</f>
        <v>0</v>
      </c>
      <c r="L284" s="444">
        <f>вспом!L28</f>
        <v>0</v>
      </c>
      <c r="M284" s="445"/>
      <c r="N284" s="157"/>
    </row>
    <row r="285" spans="1:15" s="124" customFormat="1" ht="72.75" customHeight="1">
      <c r="A285" s="599" t="s">
        <v>434</v>
      </c>
      <c r="B285" s="599"/>
      <c r="C285" s="599"/>
      <c r="D285" s="599"/>
      <c r="E285" s="599"/>
      <c r="F285" s="599"/>
      <c r="G285" s="599"/>
      <c r="H285" s="599"/>
      <c r="I285" s="599"/>
      <c r="J285" s="599"/>
      <c r="K285" s="599"/>
      <c r="L285" s="599"/>
      <c r="M285" s="599"/>
      <c r="N285" s="157"/>
    </row>
    <row r="286" spans="1:15" s="123" customFormat="1" ht="15.75">
      <c r="A286" s="274"/>
      <c r="B286" s="275" t="s">
        <v>374</v>
      </c>
      <c r="C286" s="275"/>
      <c r="D286" s="276">
        <f>'Первичный лист '!B3</f>
        <v>7.0000000000000007E-2</v>
      </c>
      <c r="E286" s="277">
        <f>'Первичный лист '!B3</f>
        <v>7.0000000000000007E-2</v>
      </c>
      <c r="F286" s="275"/>
      <c r="G286" s="275"/>
      <c r="H286" s="275"/>
      <c r="I286" s="275"/>
      <c r="J286" s="216"/>
      <c r="K286" s="216"/>
      <c r="L286" s="216"/>
      <c r="M286" s="216"/>
      <c r="N286" s="170"/>
    </row>
    <row r="287" spans="1:15" s="123" customFormat="1" ht="16.5" thickBot="1">
      <c r="A287" s="274"/>
      <c r="B287" s="275"/>
      <c r="C287" s="275"/>
      <c r="D287" s="275"/>
      <c r="E287" s="275"/>
      <c r="F287" s="275"/>
      <c r="G287" s="275"/>
      <c r="H287" s="275"/>
      <c r="I287" s="275"/>
      <c r="J287" s="216"/>
      <c r="K287" s="216"/>
      <c r="L287" s="216"/>
      <c r="M287" s="216"/>
      <c r="N287" s="170"/>
      <c r="O287" s="127"/>
    </row>
    <row r="288" spans="1:15" s="123" customFormat="1" ht="95.25" thickBot="1">
      <c r="A288" s="401"/>
      <c r="B288" s="402" t="s">
        <v>249</v>
      </c>
      <c r="C288" s="402" t="s">
        <v>389</v>
      </c>
      <c r="D288" s="402" t="s">
        <v>390</v>
      </c>
      <c r="E288" s="402" t="s">
        <v>391</v>
      </c>
      <c r="F288" s="402" t="s">
        <v>388</v>
      </c>
      <c r="G288" s="402" t="s">
        <v>392</v>
      </c>
      <c r="H288" s="402" t="s">
        <v>393</v>
      </c>
      <c r="I288" s="403" t="s">
        <v>394</v>
      </c>
      <c r="J288" s="278"/>
      <c r="K288" s="278"/>
      <c r="L288" s="279"/>
      <c r="M288" s="249"/>
      <c r="N288" s="176"/>
      <c r="O288" s="129"/>
    </row>
    <row r="289" spans="1:16" s="123" customFormat="1" ht="16.5" thickTop="1">
      <c r="A289" s="25" t="s">
        <v>4</v>
      </c>
      <c r="B289" s="280">
        <v>1</v>
      </c>
      <c r="C289" s="281">
        <f>Эффективность!C4</f>
        <v>0</v>
      </c>
      <c r="D289" s="281">
        <f>Эффективность!D4</f>
        <v>0</v>
      </c>
      <c r="E289" s="281">
        <f>D289+C289</f>
        <v>0</v>
      </c>
      <c r="F289" s="399">
        <f>E289</f>
        <v>0</v>
      </c>
      <c r="G289" s="282">
        <f>Эффективность!G4</f>
        <v>0.92807424593967525</v>
      </c>
      <c r="H289" s="281">
        <f>E289*G289</f>
        <v>0</v>
      </c>
      <c r="I289" s="283">
        <f>H289</f>
        <v>0</v>
      </c>
      <c r="J289" s="278"/>
      <c r="K289" s="278"/>
      <c r="L289" s="279"/>
      <c r="M289" s="249"/>
      <c r="N289" s="176"/>
      <c r="O289" s="129"/>
    </row>
    <row r="290" spans="1:16" s="123" customFormat="1" ht="15.75">
      <c r="A290" s="131" t="s">
        <v>5</v>
      </c>
      <c r="B290" s="284">
        <v>2</v>
      </c>
      <c r="C290" s="281">
        <f>Эффективность!C5</f>
        <v>0</v>
      </c>
      <c r="D290" s="281">
        <f>Эффективность!D5</f>
        <v>0</v>
      </c>
      <c r="E290" s="285">
        <f>D290+C290</f>
        <v>0</v>
      </c>
      <c r="F290" s="400">
        <f>F289+E290</f>
        <v>0</v>
      </c>
      <c r="G290" s="282">
        <f>Эффективность!G5</f>
        <v>0.86132180597649688</v>
      </c>
      <c r="H290" s="285">
        <f>E290*G290</f>
        <v>0</v>
      </c>
      <c r="I290" s="286">
        <f t="shared" ref="I290:I298" si="17">I289+H290</f>
        <v>0</v>
      </c>
      <c r="J290" s="279"/>
      <c r="K290" s="287"/>
      <c r="L290" s="287"/>
      <c r="M290" s="287"/>
      <c r="N290" s="176"/>
      <c r="O290" s="129"/>
    </row>
    <row r="291" spans="1:16" s="123" customFormat="1" ht="15.75">
      <c r="A291" s="131" t="s">
        <v>6</v>
      </c>
      <c r="B291" s="288">
        <v>3</v>
      </c>
      <c r="C291" s="281">
        <f>Эффективность!C6</f>
        <v>0</v>
      </c>
      <c r="D291" s="281">
        <f>Эффективность!D6</f>
        <v>0</v>
      </c>
      <c r="E291" s="285">
        <f>D291+C291</f>
        <v>0</v>
      </c>
      <c r="F291" s="400">
        <f>F290+E291</f>
        <v>0</v>
      </c>
      <c r="G291" s="282">
        <f>Эффективность!G6</f>
        <v>0.79937058559303653</v>
      </c>
      <c r="H291" s="285">
        <f>E291*G291</f>
        <v>0</v>
      </c>
      <c r="I291" s="286">
        <f t="shared" si="17"/>
        <v>0</v>
      </c>
      <c r="J291" s="279"/>
      <c r="K291" s="287"/>
      <c r="L291" s="287"/>
      <c r="M291" s="287"/>
      <c r="N291" s="176"/>
      <c r="O291" s="129"/>
    </row>
    <row r="292" spans="1:16" s="123" customFormat="1" ht="15.75">
      <c r="A292" s="131" t="s">
        <v>7</v>
      </c>
      <c r="B292" s="284">
        <v>4</v>
      </c>
      <c r="C292" s="281">
        <f>Эффективность!C7</f>
        <v>0</v>
      </c>
      <c r="D292" s="281">
        <f>Эффективность!D7</f>
        <v>0</v>
      </c>
      <c r="E292" s="285">
        <f t="shared" ref="E292:E298" si="18">D292+C292</f>
        <v>0</v>
      </c>
      <c r="F292" s="400">
        <f>F291+E292</f>
        <v>0</v>
      </c>
      <c r="G292" s="282">
        <f>Эффективность!G7</f>
        <v>0.74187525345061411</v>
      </c>
      <c r="H292" s="285">
        <f t="shared" ref="H292:H298" si="19">E292*G292</f>
        <v>0</v>
      </c>
      <c r="I292" s="286">
        <f t="shared" si="17"/>
        <v>0</v>
      </c>
      <c r="J292" s="279"/>
      <c r="K292" s="287"/>
      <c r="L292" s="287"/>
      <c r="M292" s="287"/>
      <c r="N292" s="176"/>
      <c r="O292" s="129"/>
    </row>
    <row r="293" spans="1:16" s="123" customFormat="1" ht="15.75">
      <c r="A293" s="131" t="s">
        <v>8</v>
      </c>
      <c r="B293" s="288">
        <v>5</v>
      </c>
      <c r="C293" s="281">
        <f>Эффективность!C8</f>
        <v>0</v>
      </c>
      <c r="D293" s="281">
        <f>Эффективность!D8</f>
        <v>0</v>
      </c>
      <c r="E293" s="285">
        <f t="shared" si="18"/>
        <v>0</v>
      </c>
      <c r="F293" s="400">
        <f t="shared" ref="F293:F298" si="20">F292+E293</f>
        <v>0</v>
      </c>
      <c r="G293" s="282">
        <f>Эффективность!G8</f>
        <v>0.68851531642748409</v>
      </c>
      <c r="H293" s="285">
        <f t="shared" si="19"/>
        <v>0</v>
      </c>
      <c r="I293" s="286">
        <f t="shared" si="17"/>
        <v>0</v>
      </c>
      <c r="J293" s="279"/>
      <c r="K293" s="287"/>
      <c r="L293" s="287"/>
      <c r="M293" s="287"/>
      <c r="N293" s="176"/>
      <c r="O293" s="129"/>
    </row>
    <row r="294" spans="1:16" s="123" customFormat="1" ht="15.75">
      <c r="A294" s="131" t="s">
        <v>9</v>
      </c>
      <c r="B294" s="284">
        <v>6</v>
      </c>
      <c r="C294" s="281">
        <f>Эффективность!C9</f>
        <v>0</v>
      </c>
      <c r="D294" s="281">
        <f>Эффективность!D9</f>
        <v>0</v>
      </c>
      <c r="E294" s="285">
        <f t="shared" si="18"/>
        <v>0</v>
      </c>
      <c r="F294" s="400">
        <f t="shared" si="20"/>
        <v>0</v>
      </c>
      <c r="G294" s="282">
        <f>Эффективность!G9</f>
        <v>0.6389933331113542</v>
      </c>
      <c r="H294" s="285">
        <f t="shared" si="19"/>
        <v>0</v>
      </c>
      <c r="I294" s="286">
        <f t="shared" si="17"/>
        <v>0</v>
      </c>
      <c r="J294" s="279"/>
      <c r="K294" s="287"/>
      <c r="L294" s="287"/>
      <c r="M294" s="287"/>
      <c r="N294" s="176"/>
      <c r="O294" s="129"/>
    </row>
    <row r="295" spans="1:16" s="123" customFormat="1" ht="15.75">
      <c r="A295" s="131" t="s">
        <v>10</v>
      </c>
      <c r="B295" s="288">
        <v>7</v>
      </c>
      <c r="C295" s="281">
        <f>Эффективность!C10</f>
        <v>0</v>
      </c>
      <c r="D295" s="281">
        <f>Эффективность!D10</f>
        <v>0</v>
      </c>
      <c r="E295" s="285">
        <f t="shared" si="18"/>
        <v>0</v>
      </c>
      <c r="F295" s="400">
        <f t="shared" si="20"/>
        <v>0</v>
      </c>
      <c r="G295" s="282">
        <f>Эффективность!G10</f>
        <v>0.59303325578779975</v>
      </c>
      <c r="H295" s="285">
        <f t="shared" si="19"/>
        <v>0</v>
      </c>
      <c r="I295" s="286">
        <f t="shared" si="17"/>
        <v>0</v>
      </c>
      <c r="J295" s="279"/>
      <c r="K295" s="287"/>
      <c r="L295" s="287"/>
      <c r="M295" s="287"/>
      <c r="N295" s="176"/>
      <c r="O295" s="129"/>
    </row>
    <row r="296" spans="1:16" s="123" customFormat="1" ht="15.75">
      <c r="A296" s="131" t="s">
        <v>11</v>
      </c>
      <c r="B296" s="284">
        <v>8</v>
      </c>
      <c r="C296" s="281">
        <f>Эффективность!C11</f>
        <v>0</v>
      </c>
      <c r="D296" s="281">
        <f>Эффективность!D11</f>
        <v>0</v>
      </c>
      <c r="E296" s="285">
        <f t="shared" si="18"/>
        <v>0</v>
      </c>
      <c r="F296" s="400">
        <f t="shared" si="20"/>
        <v>0</v>
      </c>
      <c r="G296" s="282">
        <f>Эффективность!G11</f>
        <v>0.55037889168241283</v>
      </c>
      <c r="H296" s="285">
        <f t="shared" si="19"/>
        <v>0</v>
      </c>
      <c r="I296" s="286">
        <f t="shared" si="17"/>
        <v>0</v>
      </c>
      <c r="J296" s="279"/>
      <c r="K296" s="287"/>
      <c r="L296" s="287"/>
      <c r="M296" s="287"/>
      <c r="N296" s="176"/>
      <c r="O296" s="129"/>
    </row>
    <row r="297" spans="1:16" s="123" customFormat="1" ht="15.75">
      <c r="A297" s="131" t="s">
        <v>12</v>
      </c>
      <c r="B297" s="288">
        <v>9</v>
      </c>
      <c r="C297" s="281">
        <f>Эффективность!C12</f>
        <v>0</v>
      </c>
      <c r="D297" s="281">
        <f>Эффективность!D12</f>
        <v>0</v>
      </c>
      <c r="E297" s="285">
        <f t="shared" si="18"/>
        <v>0</v>
      </c>
      <c r="F297" s="400">
        <f t="shared" si="20"/>
        <v>0</v>
      </c>
      <c r="G297" s="282">
        <f>Эффективность!G12</f>
        <v>0.51079247487926949</v>
      </c>
      <c r="H297" s="285">
        <f t="shared" si="19"/>
        <v>0</v>
      </c>
      <c r="I297" s="286">
        <f t="shared" si="17"/>
        <v>0</v>
      </c>
      <c r="J297" s="279"/>
      <c r="K297" s="287"/>
      <c r="L297" s="287"/>
      <c r="M297" s="287"/>
      <c r="N297" s="176"/>
      <c r="O297" s="129"/>
    </row>
    <row r="298" spans="1:16" s="123" customFormat="1" ht="15.75">
      <c r="A298" s="131" t="s">
        <v>13</v>
      </c>
      <c r="B298" s="284">
        <v>10</v>
      </c>
      <c r="C298" s="281">
        <f>Эффективность!C13</f>
        <v>0</v>
      </c>
      <c r="D298" s="281">
        <f>Эффективность!D13</f>
        <v>0</v>
      </c>
      <c r="E298" s="285">
        <f t="shared" si="18"/>
        <v>0</v>
      </c>
      <c r="F298" s="400">
        <f t="shared" si="20"/>
        <v>0</v>
      </c>
      <c r="G298" s="282">
        <f>Эффективность!G13</f>
        <v>0.4740533409552386</v>
      </c>
      <c r="H298" s="285">
        <f t="shared" si="19"/>
        <v>0</v>
      </c>
      <c r="I298" s="286">
        <f t="shared" si="17"/>
        <v>0</v>
      </c>
      <c r="J298" s="279"/>
      <c r="K298" s="287"/>
      <c r="L298" s="287"/>
      <c r="M298" s="287"/>
      <c r="N298" s="176"/>
      <c r="O298" s="129"/>
    </row>
    <row r="299" spans="1:16" s="123" customFormat="1" ht="16.5" thickBot="1">
      <c r="A299" s="289"/>
      <c r="B299" s="290" t="s">
        <v>257</v>
      </c>
      <c r="C299" s="291"/>
      <c r="D299" s="291"/>
      <c r="E299" s="291"/>
      <c r="F299" s="291"/>
      <c r="G299" s="292"/>
      <c r="H299" s="293">
        <f>SUM(H289:H298)</f>
        <v>0</v>
      </c>
      <c r="I299" s="294"/>
      <c r="J299" s="249"/>
      <c r="K299" s="249"/>
      <c r="L299" s="279"/>
      <c r="M299" s="295"/>
      <c r="N299" s="176"/>
      <c r="O299" s="129"/>
    </row>
    <row r="300" spans="1:16" s="123" customFormat="1" ht="15.75">
      <c r="A300" s="274"/>
      <c r="B300" s="275"/>
      <c r="C300" s="275"/>
      <c r="D300" s="655" t="s">
        <v>344</v>
      </c>
      <c r="E300" s="655"/>
      <c r="F300" s="655"/>
      <c r="G300" s="655"/>
      <c r="H300" s="296" t="s">
        <v>346</v>
      </c>
      <c r="I300" s="297">
        <f>H299</f>
        <v>0</v>
      </c>
      <c r="J300" s="216"/>
      <c r="K300" s="279"/>
      <c r="L300" s="279"/>
      <c r="M300" s="298"/>
      <c r="N300" s="173"/>
      <c r="O300" s="128"/>
      <c r="P300" s="130"/>
    </row>
    <row r="301" spans="1:16" s="123" customFormat="1" ht="15.75">
      <c r="A301" s="274"/>
      <c r="B301" s="275"/>
      <c r="C301" s="275"/>
      <c r="D301" s="654" t="s">
        <v>345</v>
      </c>
      <c r="E301" s="654"/>
      <c r="F301" s="654"/>
      <c r="G301" s="654"/>
      <c r="H301" s="299" t="s">
        <v>258</v>
      </c>
      <c r="I301" s="300" t="e">
        <f>IRR(E289:E298)</f>
        <v>#NUM!</v>
      </c>
      <c r="J301" s="216"/>
      <c r="K301" s="216"/>
      <c r="L301" s="216"/>
      <c r="M301" s="216"/>
      <c r="N301" s="170"/>
    </row>
    <row r="302" spans="1:16" s="123" customFormat="1" ht="15" customHeight="1">
      <c r="A302" s="274"/>
      <c r="B302" s="275"/>
      <c r="C302" s="275"/>
      <c r="D302" s="301"/>
      <c r="E302" s="654" t="s">
        <v>342</v>
      </c>
      <c r="F302" s="654"/>
      <c r="G302" s="654"/>
      <c r="H302" s="299" t="s">
        <v>259</v>
      </c>
      <c r="I302" s="302" t="e">
        <f>B293+ABS(F293)/(ABS(F293)+F294)</f>
        <v>#DIV/0!</v>
      </c>
      <c r="J302" s="216"/>
      <c r="K302" s="216"/>
      <c r="L302" s="216"/>
      <c r="M302" s="216"/>
      <c r="N302" s="170"/>
    </row>
    <row r="303" spans="1:16" s="123" customFormat="1" ht="15" customHeight="1">
      <c r="A303" s="274"/>
      <c r="B303" s="275"/>
      <c r="C303" s="275"/>
      <c r="D303" s="301"/>
      <c r="E303" s="654" t="s">
        <v>343</v>
      </c>
      <c r="F303" s="654"/>
      <c r="G303" s="654"/>
      <c r="H303" s="299" t="s">
        <v>260</v>
      </c>
      <c r="I303" s="302" t="e">
        <f>B294+ABS(I294)/(ABS(I294)+I295)</f>
        <v>#DIV/0!</v>
      </c>
      <c r="J303" s="216"/>
      <c r="K303" s="216"/>
      <c r="L303" s="216"/>
      <c r="M303" s="216"/>
      <c r="N303" s="170"/>
    </row>
    <row r="304" spans="1:16" s="123" customFormat="1" ht="15" customHeight="1">
      <c r="A304" s="174"/>
      <c r="B304" s="175"/>
      <c r="C304" s="175"/>
      <c r="D304" s="177"/>
      <c r="E304" s="177"/>
      <c r="F304" s="177"/>
      <c r="G304" s="177"/>
      <c r="H304" s="178"/>
      <c r="I304" s="179"/>
      <c r="J304" s="170"/>
      <c r="K304" s="170"/>
      <c r="L304" s="170"/>
      <c r="M304" s="170"/>
      <c r="N304" s="170"/>
    </row>
    <row r="305" spans="1:14" s="124" customFormat="1" ht="20.25" customHeight="1">
      <c r="A305" s="651" t="s">
        <v>171</v>
      </c>
      <c r="B305" s="651"/>
      <c r="C305" s="651"/>
      <c r="D305" s="651"/>
      <c r="E305" s="651"/>
      <c r="F305" s="651"/>
      <c r="G305" s="651"/>
      <c r="H305" s="651"/>
      <c r="I305" s="651"/>
      <c r="J305" s="651"/>
      <c r="K305" s="651"/>
      <c r="L305" s="651"/>
      <c r="M305" s="651"/>
      <c r="N305" s="157"/>
    </row>
    <row r="306" spans="1:14" s="124" customFormat="1" ht="36" customHeight="1">
      <c r="A306" s="629" t="s">
        <v>161</v>
      </c>
      <c r="B306" s="629"/>
      <c r="C306" s="629"/>
      <c r="D306" s="629"/>
      <c r="E306" s="629"/>
      <c r="F306" s="629"/>
      <c r="G306" s="629"/>
      <c r="H306" s="629"/>
      <c r="I306" s="629"/>
      <c r="J306" s="629"/>
      <c r="K306" s="629"/>
      <c r="L306" s="629"/>
      <c r="M306" s="629"/>
      <c r="N306" s="157"/>
    </row>
    <row r="307" spans="1:14" s="124" customFormat="1" ht="23.25" customHeight="1">
      <c r="A307" s="163"/>
      <c r="B307" s="626" t="s">
        <v>480</v>
      </c>
      <c r="C307" s="626"/>
      <c r="D307" s="626"/>
      <c r="E307" s="626"/>
      <c r="F307" s="626"/>
      <c r="G307" s="626"/>
      <c r="H307" s="626"/>
      <c r="I307" s="626"/>
      <c r="J307" s="626"/>
      <c r="K307" s="411">
        <f>Ввод!M8</f>
        <v>0</v>
      </c>
      <c r="L307" s="412" t="s">
        <v>399</v>
      </c>
      <c r="M307" s="412"/>
      <c r="N307" s="157"/>
    </row>
    <row r="308" spans="1:14" s="124" customFormat="1" ht="20.25" customHeight="1">
      <c r="A308" s="408"/>
      <c r="B308" s="626" t="s">
        <v>479</v>
      </c>
      <c r="C308" s="626"/>
      <c r="D308" s="626"/>
      <c r="E308" s="626"/>
      <c r="F308" s="626"/>
      <c r="G308" s="413">
        <f>осн!M51/10</f>
        <v>0</v>
      </c>
      <c r="H308" s="627" t="s">
        <v>435</v>
      </c>
      <c r="I308" s="627"/>
      <c r="J308" s="627"/>
      <c r="K308" s="627"/>
      <c r="L308" s="627"/>
      <c r="M308" s="627"/>
      <c r="N308" s="157"/>
    </row>
    <row r="309" spans="1:14" s="124" customFormat="1" ht="60" customHeight="1">
      <c r="A309" s="408"/>
      <c r="B309" s="598" t="s">
        <v>481</v>
      </c>
      <c r="C309" s="598"/>
      <c r="D309" s="598"/>
      <c r="E309" s="598"/>
      <c r="F309" s="598"/>
      <c r="G309" s="598"/>
      <c r="H309" s="598"/>
      <c r="I309" s="598"/>
      <c r="J309" s="598"/>
      <c r="K309" s="598"/>
      <c r="L309" s="598"/>
      <c r="M309" s="598"/>
      <c r="N309" s="157"/>
    </row>
    <row r="310" spans="1:14" s="124" customFormat="1" ht="75.75" customHeight="1">
      <c r="A310" s="459"/>
      <c r="B310" s="670" t="s">
        <v>441</v>
      </c>
      <c r="C310" s="670"/>
      <c r="D310" s="670"/>
      <c r="E310" s="670"/>
      <c r="F310" s="670"/>
      <c r="G310" s="670"/>
      <c r="H310" s="670"/>
      <c r="I310" s="670"/>
      <c r="J310" s="670"/>
      <c r="K310" s="670"/>
      <c r="L310" s="670"/>
      <c r="M310" s="670"/>
      <c r="N310" s="157"/>
    </row>
    <row r="311" spans="1:14" s="124" customFormat="1" ht="45.75" customHeight="1">
      <c r="A311" s="629" t="s">
        <v>162</v>
      </c>
      <c r="B311" s="629"/>
      <c r="C311" s="629"/>
      <c r="D311" s="629"/>
      <c r="E311" s="629"/>
      <c r="F311" s="629"/>
      <c r="G311" s="629"/>
      <c r="H311" s="629"/>
      <c r="I311" s="629"/>
      <c r="J311" s="629"/>
      <c r="K311" s="629"/>
      <c r="L311" s="629"/>
      <c r="M311" s="629"/>
      <c r="N311" s="157"/>
    </row>
    <row r="312" spans="1:14" s="124" customFormat="1" ht="90" customHeight="1">
      <c r="A312" s="159"/>
      <c r="B312" s="596"/>
      <c r="C312" s="596"/>
      <c r="D312" s="596"/>
      <c r="E312" s="596"/>
      <c r="F312" s="596"/>
      <c r="G312" s="596"/>
      <c r="H312" s="596"/>
      <c r="I312" s="596"/>
      <c r="J312" s="596"/>
      <c r="K312" s="596"/>
      <c r="L312" s="596"/>
      <c r="M312" s="596"/>
      <c r="N312" s="157"/>
    </row>
    <row r="313" spans="1:14" s="124" customFormat="1" ht="42" customHeight="1">
      <c r="A313" s="659" t="s">
        <v>174</v>
      </c>
      <c r="B313" s="659"/>
      <c r="C313" s="659"/>
      <c r="D313" s="659"/>
      <c r="E313" s="659"/>
      <c r="F313" s="659"/>
      <c r="G313" s="659"/>
      <c r="H313" s="659"/>
      <c r="I313" s="659"/>
      <c r="J313" s="659"/>
      <c r="K313" s="659"/>
      <c r="L313" s="659"/>
      <c r="M313" s="659"/>
      <c r="N313" s="157"/>
    </row>
    <row r="314" spans="1:14" s="124" customFormat="1" ht="54" customHeight="1">
      <c r="A314" s="629" t="s">
        <v>163</v>
      </c>
      <c r="B314" s="629"/>
      <c r="C314" s="629"/>
      <c r="D314" s="629"/>
      <c r="E314" s="629"/>
      <c r="F314" s="629"/>
      <c r="G314" s="629"/>
      <c r="H314" s="629"/>
      <c r="I314" s="629"/>
      <c r="J314" s="629"/>
      <c r="K314" s="629"/>
      <c r="L314" s="629"/>
      <c r="M314" s="629"/>
      <c r="N314" s="157"/>
    </row>
    <row r="315" spans="1:14" s="124" customFormat="1" ht="90" customHeight="1">
      <c r="A315" s="414"/>
      <c r="B315" s="662"/>
      <c r="C315" s="662"/>
      <c r="D315" s="662"/>
      <c r="E315" s="662"/>
      <c r="F315" s="662"/>
      <c r="G315" s="662"/>
      <c r="H315" s="662"/>
      <c r="I315" s="662"/>
      <c r="J315" s="662"/>
      <c r="K315" s="662"/>
      <c r="L315" s="662"/>
      <c r="M315" s="662"/>
      <c r="N315" s="157"/>
    </row>
    <row r="316" spans="1:14" s="124" customFormat="1" ht="30" customHeight="1">
      <c r="A316" s="629" t="s">
        <v>164</v>
      </c>
      <c r="B316" s="629"/>
      <c r="C316" s="629"/>
      <c r="D316" s="629"/>
      <c r="E316" s="629"/>
      <c r="F316" s="629"/>
      <c r="G316" s="629"/>
      <c r="H316" s="629"/>
      <c r="I316" s="629"/>
      <c r="J316" s="629"/>
      <c r="K316" s="629"/>
      <c r="L316" s="629"/>
      <c r="M316" s="629"/>
      <c r="N316" s="157"/>
    </row>
    <row r="317" spans="1:14" s="124" customFormat="1" ht="70.5" customHeight="1">
      <c r="A317" s="190"/>
      <c r="B317" s="597" t="s">
        <v>336</v>
      </c>
      <c r="C317" s="597"/>
      <c r="D317" s="597"/>
      <c r="E317" s="597"/>
      <c r="F317" s="597"/>
      <c r="G317" s="597"/>
      <c r="H317" s="597"/>
      <c r="I317" s="597"/>
      <c r="J317" s="597"/>
      <c r="K317" s="597"/>
      <c r="L317" s="597"/>
      <c r="M317" s="597"/>
      <c r="N317" s="157"/>
    </row>
    <row r="318" spans="1:14" s="124" customFormat="1" ht="71.25" customHeight="1">
      <c r="A318" s="159"/>
      <c r="B318" s="596"/>
      <c r="C318" s="596"/>
      <c r="D318" s="596"/>
      <c r="E318" s="596"/>
      <c r="F318" s="596"/>
      <c r="G318" s="596"/>
      <c r="H318" s="596"/>
      <c r="I318" s="596"/>
      <c r="J318" s="596"/>
      <c r="K318" s="596"/>
      <c r="L318" s="596"/>
      <c r="M318" s="596"/>
      <c r="N318" s="157"/>
    </row>
    <row r="319" spans="1:14" s="124" customFormat="1" ht="87.75" customHeight="1">
      <c r="A319" s="159"/>
      <c r="B319" s="597" t="s">
        <v>337</v>
      </c>
      <c r="C319" s="597"/>
      <c r="D319" s="597"/>
      <c r="E319" s="597"/>
      <c r="F319" s="597"/>
      <c r="G319" s="597"/>
      <c r="H319" s="597"/>
      <c r="I319" s="597"/>
      <c r="J319" s="597"/>
      <c r="K319" s="597"/>
      <c r="L319" s="597"/>
      <c r="M319" s="597"/>
      <c r="N319" s="157"/>
    </row>
    <row r="320" spans="1:14" s="124" customFormat="1" ht="72.75" customHeight="1">
      <c r="A320" s="159"/>
      <c r="B320" s="596"/>
      <c r="C320" s="596"/>
      <c r="D320" s="596"/>
      <c r="E320" s="596"/>
      <c r="F320" s="596"/>
      <c r="G320" s="596"/>
      <c r="H320" s="596"/>
      <c r="I320" s="596"/>
      <c r="J320" s="596"/>
      <c r="K320" s="596"/>
      <c r="L320" s="596"/>
      <c r="M320" s="596"/>
      <c r="N320" s="157"/>
    </row>
    <row r="321" spans="1:14" s="124" customFormat="1" ht="64.5" customHeight="1">
      <c r="A321" s="159"/>
      <c r="B321" s="597" t="s">
        <v>338</v>
      </c>
      <c r="C321" s="597"/>
      <c r="D321" s="597"/>
      <c r="E321" s="597"/>
      <c r="F321" s="597"/>
      <c r="G321" s="597"/>
      <c r="H321" s="597"/>
      <c r="I321" s="597"/>
      <c r="J321" s="597"/>
      <c r="K321" s="597"/>
      <c r="L321" s="597"/>
      <c r="M321" s="597"/>
      <c r="N321" s="157"/>
    </row>
    <row r="322" spans="1:14" s="124" customFormat="1" ht="86.25" customHeight="1">
      <c r="A322" s="159"/>
      <c r="B322" s="596"/>
      <c r="C322" s="596"/>
      <c r="D322" s="596"/>
      <c r="E322" s="596"/>
      <c r="F322" s="596"/>
      <c r="G322" s="596"/>
      <c r="H322" s="596"/>
      <c r="I322" s="596"/>
      <c r="J322" s="596"/>
      <c r="K322" s="596"/>
      <c r="L322" s="596"/>
      <c r="M322" s="596"/>
      <c r="N322" s="157"/>
    </row>
    <row r="323" spans="1:14" s="124" customFormat="1" ht="42.75" customHeight="1">
      <c r="A323" s="159"/>
      <c r="B323" s="657" t="s">
        <v>339</v>
      </c>
      <c r="C323" s="657"/>
      <c r="D323" s="657"/>
      <c r="E323" s="657"/>
      <c r="F323" s="657"/>
      <c r="G323" s="657"/>
      <c r="H323" s="657"/>
      <c r="I323" s="657"/>
      <c r="J323" s="657"/>
      <c r="K323" s="657"/>
      <c r="L323" s="657"/>
      <c r="M323" s="657"/>
      <c r="N323" s="157"/>
    </row>
    <row r="324" spans="1:14" s="124" customFormat="1" ht="67.5" customHeight="1">
      <c r="A324" s="159"/>
      <c r="B324" s="658"/>
      <c r="C324" s="658"/>
      <c r="D324" s="658"/>
      <c r="E324" s="658"/>
      <c r="F324" s="658"/>
      <c r="G324" s="658"/>
      <c r="H324" s="658"/>
      <c r="I324" s="658"/>
      <c r="J324" s="658"/>
      <c r="K324" s="658"/>
      <c r="L324" s="658"/>
      <c r="M324" s="658"/>
      <c r="N324" s="157"/>
    </row>
    <row r="325" spans="1:14" s="124" customFormat="1" ht="77.25" customHeight="1">
      <c r="A325" s="159"/>
      <c r="B325" s="597" t="s">
        <v>340</v>
      </c>
      <c r="C325" s="597"/>
      <c r="D325" s="597"/>
      <c r="E325" s="597"/>
      <c r="F325" s="597"/>
      <c r="G325" s="597"/>
      <c r="H325" s="597"/>
      <c r="I325" s="597"/>
      <c r="J325" s="597"/>
      <c r="K325" s="597"/>
      <c r="L325" s="597"/>
      <c r="M325" s="597"/>
      <c r="N325" s="157"/>
    </row>
    <row r="326" spans="1:14" s="124" customFormat="1" ht="45" customHeight="1">
      <c r="A326" s="159"/>
      <c r="B326" s="596"/>
      <c r="C326" s="596"/>
      <c r="D326" s="596"/>
      <c r="E326" s="596"/>
      <c r="F326" s="596"/>
      <c r="G326" s="596"/>
      <c r="H326" s="596"/>
      <c r="I326" s="596"/>
      <c r="J326" s="596"/>
      <c r="K326" s="596"/>
      <c r="L326" s="596"/>
      <c r="M326" s="596"/>
      <c r="N326" s="157"/>
    </row>
    <row r="327" spans="1:14" s="124" customFormat="1" ht="39" customHeight="1">
      <c r="A327" s="159"/>
      <c r="B327" s="597" t="s">
        <v>341</v>
      </c>
      <c r="C327" s="597"/>
      <c r="D327" s="597"/>
      <c r="E327" s="597"/>
      <c r="F327" s="597"/>
      <c r="G327" s="597"/>
      <c r="H327" s="597"/>
      <c r="I327" s="597"/>
      <c r="J327" s="597"/>
      <c r="K327" s="597"/>
      <c r="L327" s="597"/>
      <c r="M327" s="597"/>
      <c r="N327" s="157"/>
    </row>
    <row r="328" spans="1:14" s="124" customFormat="1" ht="56.25" customHeight="1">
      <c r="A328" s="159"/>
      <c r="B328" s="596"/>
      <c r="C328" s="596"/>
      <c r="D328" s="596"/>
      <c r="E328" s="596"/>
      <c r="F328" s="596"/>
      <c r="G328" s="596"/>
      <c r="H328" s="596"/>
      <c r="I328" s="596"/>
      <c r="J328" s="596"/>
      <c r="K328" s="596"/>
      <c r="L328" s="596"/>
      <c r="M328" s="596"/>
      <c r="N328" s="157"/>
    </row>
    <row r="329" spans="1:14" s="124" customFormat="1" ht="46.5" customHeight="1" thickBot="1">
      <c r="A329" s="656" t="s">
        <v>367</v>
      </c>
      <c r="B329" s="656"/>
      <c r="C329" s="656"/>
      <c r="D329" s="656"/>
      <c r="E329" s="656"/>
      <c r="F329" s="656"/>
      <c r="G329" s="656"/>
      <c r="H329" s="656"/>
      <c r="I329" s="656"/>
      <c r="J329" s="656"/>
      <c r="K329" s="656"/>
      <c r="L329" s="656"/>
      <c r="M329" s="656"/>
      <c r="N329" s="157"/>
    </row>
    <row r="330" spans="1:14" s="124" customFormat="1" ht="19.5" thickBot="1">
      <c r="A330" s="159"/>
      <c r="B330" s="303" t="s">
        <v>347</v>
      </c>
      <c r="C330" s="180" t="s">
        <v>348</v>
      </c>
      <c r="D330" s="157"/>
      <c r="E330" s="157"/>
      <c r="F330" s="157"/>
      <c r="G330" s="157"/>
      <c r="H330" s="164"/>
      <c r="I330" s="164"/>
      <c r="J330" s="164"/>
      <c r="K330" s="164"/>
      <c r="L330" s="164"/>
      <c r="M330" s="164"/>
      <c r="N330" s="157"/>
    </row>
    <row r="331" spans="1:14" s="124" customFormat="1" ht="19.5" thickBot="1">
      <c r="A331" s="159"/>
      <c r="B331" s="304" t="s">
        <v>362</v>
      </c>
      <c r="C331" s="181">
        <f>C332+C333</f>
        <v>0</v>
      </c>
      <c r="D331" s="157"/>
      <c r="E331" s="157"/>
      <c r="F331" s="157"/>
      <c r="G331" s="157"/>
      <c r="H331" s="164"/>
      <c r="I331" s="164"/>
      <c r="J331" s="164"/>
      <c r="K331" s="164"/>
      <c r="L331" s="164"/>
      <c r="M331" s="164"/>
      <c r="N331" s="157"/>
    </row>
    <row r="332" spans="1:14" s="124" customFormat="1" ht="19.5" thickBot="1">
      <c r="A332" s="159"/>
      <c r="B332" s="305" t="s">
        <v>349</v>
      </c>
      <c r="C332" s="182"/>
      <c r="D332" s="183"/>
      <c r="E332" s="183"/>
      <c r="F332" s="183"/>
      <c r="G332" s="183"/>
      <c r="H332" s="164"/>
      <c r="I332" s="164"/>
      <c r="J332" s="164"/>
      <c r="K332" s="164"/>
      <c r="L332" s="164"/>
      <c r="M332" s="164"/>
      <c r="N332" s="157"/>
    </row>
    <row r="333" spans="1:14" s="124" customFormat="1" ht="32.25" thickBot="1">
      <c r="A333" s="159"/>
      <c r="B333" s="305" t="s">
        <v>350</v>
      </c>
      <c r="C333" s="182"/>
      <c r="D333" s="183"/>
      <c r="E333" s="183"/>
      <c r="F333" s="183"/>
      <c r="G333" s="183"/>
      <c r="H333" s="164"/>
      <c r="I333" s="164"/>
      <c r="J333" s="164"/>
      <c r="K333" s="164"/>
      <c r="L333" s="164"/>
      <c r="M333" s="164"/>
      <c r="N333" s="157"/>
    </row>
    <row r="334" spans="1:14" s="124" customFormat="1" ht="38.25" thickBot="1">
      <c r="A334" s="159"/>
      <c r="B334" s="304" t="s">
        <v>363</v>
      </c>
      <c r="C334" s="181"/>
      <c r="D334" s="157"/>
      <c r="E334" s="157"/>
      <c r="F334" s="157"/>
      <c r="G334" s="157"/>
      <c r="H334" s="164"/>
      <c r="I334" s="164"/>
      <c r="J334" s="164"/>
      <c r="K334" s="164"/>
      <c r="L334" s="164"/>
      <c r="M334" s="164"/>
      <c r="N334" s="157"/>
    </row>
    <row r="335" spans="1:14" s="124" customFormat="1" ht="19.5" thickBot="1">
      <c r="A335" s="159"/>
      <c r="B335" s="305" t="s">
        <v>351</v>
      </c>
      <c r="C335" s="182"/>
      <c r="D335" s="183"/>
      <c r="E335" s="183"/>
      <c r="F335" s="183"/>
      <c r="G335" s="183"/>
      <c r="H335" s="164"/>
      <c r="I335" s="164"/>
      <c r="J335" s="164"/>
      <c r="K335" s="164"/>
      <c r="L335" s="164"/>
      <c r="M335" s="164"/>
      <c r="N335" s="157"/>
    </row>
    <row r="336" spans="1:14" s="124" customFormat="1" ht="32.25" thickBot="1">
      <c r="A336" s="159"/>
      <c r="B336" s="305" t="s">
        <v>352</v>
      </c>
      <c r="C336" s="182"/>
      <c r="D336" s="183"/>
      <c r="E336" s="183"/>
      <c r="F336" s="183"/>
      <c r="G336" s="183"/>
      <c r="H336" s="164"/>
      <c r="I336" s="164"/>
      <c r="J336" s="164"/>
      <c r="K336" s="164"/>
      <c r="L336" s="164"/>
      <c r="M336" s="164"/>
      <c r="N336" s="157"/>
    </row>
    <row r="337" spans="1:14" s="124" customFormat="1" ht="19.5" thickBot="1">
      <c r="A337" s="159"/>
      <c r="B337" s="304" t="s">
        <v>364</v>
      </c>
      <c r="C337" s="181"/>
      <c r="D337" s="157"/>
      <c r="E337" s="157"/>
      <c r="F337" s="157"/>
      <c r="G337" s="157"/>
      <c r="H337" s="164"/>
      <c r="I337" s="164"/>
      <c r="J337" s="164"/>
      <c r="K337" s="164"/>
      <c r="L337" s="164"/>
      <c r="M337" s="164"/>
      <c r="N337" s="157"/>
    </row>
    <row r="338" spans="1:14" s="124" customFormat="1" ht="19.5" thickBot="1">
      <c r="A338" s="159"/>
      <c r="B338" s="304" t="s">
        <v>365</v>
      </c>
      <c r="C338" s="181"/>
      <c r="D338" s="157"/>
      <c r="E338" s="157"/>
      <c r="F338" s="157"/>
      <c r="G338" s="157"/>
      <c r="H338" s="164"/>
      <c r="I338" s="164"/>
      <c r="J338" s="164"/>
      <c r="K338" s="164"/>
      <c r="L338" s="164"/>
      <c r="M338" s="164"/>
      <c r="N338" s="157"/>
    </row>
    <row r="339" spans="1:14" s="124" customFormat="1" ht="19.5" thickBot="1">
      <c r="A339" s="159"/>
      <c r="B339" s="304" t="s">
        <v>366</v>
      </c>
      <c r="C339" s="181"/>
      <c r="D339" s="157"/>
      <c r="E339" s="157"/>
      <c r="F339" s="157"/>
      <c r="G339" s="157"/>
      <c r="H339" s="164"/>
      <c r="I339" s="164"/>
      <c r="J339" s="164"/>
      <c r="K339" s="164"/>
      <c r="L339" s="164"/>
      <c r="M339" s="164"/>
      <c r="N339" s="157"/>
    </row>
    <row r="340" spans="1:14" s="124" customFormat="1" ht="19.5" thickBot="1">
      <c r="A340" s="159"/>
      <c r="B340" s="304" t="s">
        <v>353</v>
      </c>
      <c r="C340" s="181"/>
      <c r="D340" s="157"/>
      <c r="E340" s="157"/>
      <c r="F340" s="157"/>
      <c r="G340" s="157"/>
      <c r="H340" s="164"/>
      <c r="I340" s="164"/>
      <c r="J340" s="164"/>
      <c r="K340" s="164"/>
      <c r="L340" s="164"/>
      <c r="M340" s="164"/>
      <c r="N340" s="157"/>
    </row>
    <row r="341" spans="1:14" s="124" customFormat="1" ht="19.5" thickBot="1">
      <c r="A341" s="159"/>
      <c r="B341" s="306" t="s">
        <v>354</v>
      </c>
      <c r="C341" s="184">
        <f>C331+C334+C337+C338+C339+C340</f>
        <v>0</v>
      </c>
      <c r="D341" s="157"/>
      <c r="E341" s="157"/>
      <c r="F341" s="157"/>
      <c r="G341" s="157"/>
      <c r="H341" s="164"/>
      <c r="I341" s="164"/>
      <c r="J341" s="164"/>
      <c r="K341" s="164"/>
      <c r="L341" s="164"/>
      <c r="M341" s="164"/>
      <c r="N341" s="157"/>
    </row>
    <row r="342" spans="1:14" s="124" customFormat="1" ht="18.75">
      <c r="A342" s="159"/>
      <c r="B342" s="157"/>
      <c r="C342" s="157"/>
      <c r="D342" s="157"/>
      <c r="E342" s="157"/>
      <c r="F342" s="157"/>
      <c r="G342" s="157"/>
      <c r="H342" s="164"/>
      <c r="I342" s="164"/>
      <c r="J342" s="164"/>
      <c r="K342" s="164"/>
      <c r="L342" s="164"/>
      <c r="M342" s="164"/>
      <c r="N342" s="157"/>
    </row>
    <row r="343" spans="1:14" s="124" customFormat="1" ht="18.75">
      <c r="A343" s="159"/>
      <c r="B343" s="157"/>
      <c r="C343" s="157"/>
      <c r="D343" s="157"/>
      <c r="E343" s="157"/>
      <c r="F343" s="157"/>
      <c r="G343" s="157"/>
      <c r="H343" s="164"/>
      <c r="I343" s="164"/>
      <c r="J343" s="164"/>
      <c r="K343" s="164"/>
      <c r="L343" s="164"/>
      <c r="M343" s="164"/>
      <c r="N343" s="157"/>
    </row>
    <row r="344" spans="1:14" s="124" customFormat="1" ht="19.5" thickBot="1">
      <c r="A344" s="159"/>
      <c r="B344" s="157"/>
      <c r="C344" s="157"/>
      <c r="D344" s="157"/>
      <c r="E344" s="157"/>
      <c r="F344" s="157"/>
      <c r="G344" s="157"/>
      <c r="H344" s="164"/>
      <c r="I344" s="164"/>
      <c r="J344" s="164"/>
      <c r="K344" s="164"/>
      <c r="L344" s="164"/>
      <c r="M344" s="164"/>
      <c r="N344" s="157"/>
    </row>
    <row r="345" spans="1:14" s="124" customFormat="1" ht="19.5" thickBot="1">
      <c r="A345" s="159"/>
      <c r="B345" s="303" t="s">
        <v>355</v>
      </c>
      <c r="C345" s="180" t="s">
        <v>348</v>
      </c>
      <c r="D345" s="157"/>
      <c r="E345" s="660" t="s">
        <v>356</v>
      </c>
      <c r="F345" s="661"/>
      <c r="G345" s="157"/>
      <c r="H345" s="164"/>
      <c r="I345" s="164"/>
      <c r="J345" s="164"/>
      <c r="K345" s="164"/>
      <c r="L345" s="164"/>
      <c r="M345" s="164"/>
      <c r="N345" s="157"/>
    </row>
    <row r="346" spans="1:14" s="124" customFormat="1" ht="19.5" thickBot="1">
      <c r="A346" s="159"/>
      <c r="B346" s="304" t="s">
        <v>357</v>
      </c>
      <c r="C346" s="185">
        <f>$B$15*E346</f>
        <v>0</v>
      </c>
      <c r="D346" s="157"/>
      <c r="E346" s="678">
        <v>0.15</v>
      </c>
      <c r="F346" s="679"/>
      <c r="G346" s="157"/>
      <c r="H346" s="164"/>
      <c r="I346" s="164"/>
      <c r="J346" s="164"/>
      <c r="K346" s="164"/>
      <c r="L346" s="164"/>
      <c r="M346" s="164"/>
      <c r="N346" s="157"/>
    </row>
    <row r="347" spans="1:14" s="124" customFormat="1" ht="19.5" thickBot="1">
      <c r="A347" s="159"/>
      <c r="B347" s="304" t="s">
        <v>358</v>
      </c>
      <c r="C347" s="185">
        <f>$B$15*E347</f>
        <v>0</v>
      </c>
      <c r="D347" s="157"/>
      <c r="E347" s="680">
        <v>0.2</v>
      </c>
      <c r="F347" s="681"/>
      <c r="G347" s="157"/>
      <c r="H347" s="164"/>
      <c r="I347" s="164"/>
      <c r="J347" s="164"/>
      <c r="K347" s="164"/>
      <c r="L347" s="164"/>
      <c r="M347" s="164"/>
      <c r="N347" s="157"/>
    </row>
    <row r="348" spans="1:14" s="124" customFormat="1" ht="19.5" thickBot="1">
      <c r="A348" s="159"/>
      <c r="B348" s="304" t="s">
        <v>359</v>
      </c>
      <c r="C348" s="185">
        <f>$B$15*E348</f>
        <v>0</v>
      </c>
      <c r="D348" s="157"/>
      <c r="E348" s="680">
        <v>0.35</v>
      </c>
      <c r="F348" s="681"/>
      <c r="G348" s="157"/>
      <c r="H348" s="164"/>
      <c r="I348" s="164"/>
      <c r="J348" s="164"/>
      <c r="K348" s="164"/>
      <c r="L348" s="164"/>
      <c r="M348" s="164"/>
      <c r="N348" s="157"/>
    </row>
    <row r="349" spans="1:14" s="124" customFormat="1" ht="19.5" thickBot="1">
      <c r="A349" s="159"/>
      <c r="B349" s="304" t="s">
        <v>360</v>
      </c>
      <c r="C349" s="185">
        <f>$B$15*E349</f>
        <v>0</v>
      </c>
      <c r="D349" s="157"/>
      <c r="E349" s="680">
        <v>0.15</v>
      </c>
      <c r="F349" s="681"/>
      <c r="G349" s="157"/>
      <c r="H349" s="164"/>
      <c r="I349" s="164"/>
      <c r="J349" s="164"/>
      <c r="K349" s="164"/>
      <c r="L349" s="164"/>
      <c r="M349" s="164"/>
      <c r="N349" s="157"/>
    </row>
    <row r="350" spans="1:14" s="124" customFormat="1" ht="19.5" thickBot="1">
      <c r="A350" s="159"/>
      <c r="B350" s="304" t="s">
        <v>361</v>
      </c>
      <c r="C350" s="185">
        <f>$B$15*E350</f>
        <v>0</v>
      </c>
      <c r="D350" s="157"/>
      <c r="E350" s="680">
        <v>0.15</v>
      </c>
      <c r="F350" s="681"/>
      <c r="G350" s="157"/>
      <c r="H350" s="164"/>
      <c r="I350" s="164"/>
      <c r="J350" s="164"/>
      <c r="K350" s="164"/>
      <c r="L350" s="164"/>
      <c r="M350" s="164"/>
      <c r="N350" s="157"/>
    </row>
    <row r="351" spans="1:14" s="124" customFormat="1" ht="19.5" thickBot="1">
      <c r="A351" s="159"/>
      <c r="B351" s="306" t="s">
        <v>354</v>
      </c>
      <c r="C351" s="186">
        <f>SUM(C346:C350)</f>
        <v>0</v>
      </c>
      <c r="D351" s="157"/>
      <c r="E351" s="682">
        <f>SUM(E346:E350)</f>
        <v>1</v>
      </c>
      <c r="F351" s="683"/>
      <c r="G351" s="157"/>
      <c r="H351" s="164"/>
      <c r="I351" s="164"/>
      <c r="J351" s="164"/>
      <c r="K351" s="164"/>
      <c r="L351" s="164"/>
      <c r="M351" s="164"/>
      <c r="N351" s="157"/>
    </row>
    <row r="352" spans="1:14" s="124" customFormat="1" ht="18.75">
      <c r="A352" s="159"/>
      <c r="B352" s="191" t="s">
        <v>165</v>
      </c>
      <c r="C352" s="192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57"/>
    </row>
    <row r="353" spans="1:14" s="124" customFormat="1" ht="18.75">
      <c r="A353" s="159"/>
      <c r="B353" s="191" t="s">
        <v>166</v>
      </c>
      <c r="C353" s="192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57"/>
    </row>
    <row r="354" spans="1:14" s="124" customFormat="1" ht="37.5" customHeight="1">
      <c r="A354" s="159"/>
      <c r="B354" s="597" t="s">
        <v>167</v>
      </c>
      <c r="C354" s="597"/>
      <c r="D354" s="597"/>
      <c r="E354" s="597"/>
      <c r="F354" s="597"/>
      <c r="G354" s="597"/>
      <c r="H354" s="597"/>
      <c r="I354" s="597"/>
      <c r="J354" s="597"/>
      <c r="K354" s="597"/>
      <c r="L354" s="597"/>
      <c r="M354" s="597"/>
      <c r="N354" s="157"/>
    </row>
    <row r="355" spans="1:14" s="124" customFormat="1" ht="15.75">
      <c r="A355" s="159"/>
      <c r="B355" s="187"/>
      <c r="C355" s="159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</row>
    <row r="356" spans="1:14" s="124" customFormat="1">
      <c r="A356" s="159"/>
      <c r="B356" s="159"/>
      <c r="C356" s="159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</row>
    <row r="357" spans="1:14" s="124" customFormat="1">
      <c r="A357" s="159"/>
      <c r="B357" s="159"/>
      <c r="C357" s="159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</row>
    <row r="358" spans="1:14" s="124" customFormat="1">
      <c r="A358" s="159"/>
      <c r="B358" s="159"/>
      <c r="C358" s="159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</row>
    <row r="359" spans="1:14" s="124" customFormat="1">
      <c r="A359" s="159"/>
      <c r="B359" s="159"/>
      <c r="C359" s="159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</row>
    <row r="360" spans="1:14" s="124" customFormat="1">
      <c r="A360" s="159"/>
      <c r="B360" s="159"/>
      <c r="C360" s="159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</row>
    <row r="361" spans="1:14" s="124" customFormat="1">
      <c r="A361" s="159"/>
      <c r="B361" s="159"/>
      <c r="C361" s="159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</row>
    <row r="362" spans="1:14" s="124" customFormat="1">
      <c r="A362" s="159"/>
      <c r="B362" s="159"/>
      <c r="C362" s="159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</row>
    <row r="363" spans="1:14" s="124" customFormat="1">
      <c r="A363" s="159"/>
      <c r="B363" s="159"/>
      <c r="C363" s="159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</row>
    <row r="364" spans="1:14" s="124" customFormat="1">
      <c r="A364" s="159"/>
      <c r="B364" s="159"/>
      <c r="C364" s="159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</row>
    <row r="365" spans="1:14" s="124" customFormat="1">
      <c r="A365" s="159"/>
      <c r="B365" s="159"/>
      <c r="C365" s="159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</row>
    <row r="366" spans="1:14" s="124" customFormat="1">
      <c r="A366" s="159"/>
      <c r="B366" s="159"/>
      <c r="C366" s="159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</row>
    <row r="367" spans="1:14" s="124" customFormat="1">
      <c r="A367" s="159"/>
      <c r="B367" s="159"/>
      <c r="C367" s="159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</row>
    <row r="368" spans="1:14" s="124" customFormat="1">
      <c r="A368" s="159"/>
      <c r="B368" s="159"/>
      <c r="C368" s="159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</row>
    <row r="369" spans="1:14" s="124" customFormat="1">
      <c r="A369" s="159"/>
      <c r="B369" s="159"/>
      <c r="C369" s="159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</row>
    <row r="370" spans="1:14" s="124" customFormat="1">
      <c r="A370" s="159"/>
      <c r="B370" s="159"/>
      <c r="C370" s="159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</row>
    <row r="371" spans="1:14" s="124" customFormat="1">
      <c r="A371" s="159"/>
      <c r="B371" s="159"/>
      <c r="C371" s="159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</row>
    <row r="372" spans="1:14" s="124" customFormat="1">
      <c r="A372" s="159"/>
      <c r="B372" s="159"/>
      <c r="C372" s="159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</row>
    <row r="373" spans="1:14" s="124" customFormat="1">
      <c r="A373" s="159"/>
      <c r="B373" s="159"/>
      <c r="C373" s="159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</row>
    <row r="374" spans="1:14" s="124" customFormat="1">
      <c r="A374" s="159"/>
      <c r="B374" s="159"/>
      <c r="C374" s="159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</row>
    <row r="375" spans="1:14" s="124" customFormat="1">
      <c r="A375" s="159"/>
      <c r="B375" s="159"/>
      <c r="C375" s="159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</row>
    <row r="376" spans="1:14" s="124" customFormat="1">
      <c r="A376" s="159"/>
      <c r="B376" s="159"/>
      <c r="C376" s="159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</row>
    <row r="377" spans="1:14" s="124" customFormat="1">
      <c r="A377" s="159"/>
      <c r="B377" s="159"/>
      <c r="C377" s="159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</row>
    <row r="378" spans="1:14" s="124" customFormat="1">
      <c r="A378" s="159"/>
      <c r="B378" s="159"/>
      <c r="C378" s="159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</row>
    <row r="379" spans="1:14" s="124" customFormat="1">
      <c r="A379" s="159"/>
      <c r="B379" s="159"/>
      <c r="C379" s="159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</row>
    <row r="380" spans="1:14" s="124" customFormat="1">
      <c r="A380" s="159"/>
      <c r="B380" s="159"/>
      <c r="C380" s="159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</row>
    <row r="381" spans="1:14" s="124" customFormat="1">
      <c r="A381" s="159"/>
      <c r="B381" s="159"/>
      <c r="C381" s="159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</row>
    <row r="382" spans="1:14" s="124" customFormat="1">
      <c r="A382" s="159"/>
      <c r="B382" s="159"/>
      <c r="C382" s="159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</row>
    <row r="383" spans="1:14" s="124" customFormat="1">
      <c r="A383" s="159"/>
      <c r="B383" s="159"/>
      <c r="C383" s="159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</row>
    <row r="384" spans="1:14" s="124" customFormat="1">
      <c r="A384" s="159"/>
      <c r="B384" s="159"/>
      <c r="C384" s="159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</row>
    <row r="385" spans="1:14" s="124" customFormat="1">
      <c r="A385" s="159"/>
      <c r="B385" s="159"/>
      <c r="C385" s="159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</row>
    <row r="386" spans="1:14" s="124" customFormat="1">
      <c r="A386" s="159"/>
      <c r="B386" s="159"/>
      <c r="C386" s="159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</row>
    <row r="387" spans="1:14" s="124" customFormat="1">
      <c r="A387" s="159"/>
      <c r="B387" s="159"/>
      <c r="C387" s="159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</row>
    <row r="388" spans="1:14" s="124" customFormat="1">
      <c r="A388" s="159"/>
      <c r="B388" s="159"/>
      <c r="C388" s="159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</row>
    <row r="389" spans="1:14" s="124" customFormat="1">
      <c r="A389" s="159"/>
      <c r="B389" s="159"/>
      <c r="C389" s="159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</row>
    <row r="390" spans="1:14" s="124" customFormat="1">
      <c r="A390" s="159"/>
      <c r="B390" s="159"/>
      <c r="C390" s="159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</row>
    <row r="391" spans="1:14" s="124" customFormat="1">
      <c r="A391" s="159"/>
      <c r="B391" s="159"/>
      <c r="C391" s="159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</row>
    <row r="392" spans="1:14" s="124" customFormat="1">
      <c r="A392" s="159"/>
      <c r="B392" s="159"/>
      <c r="C392" s="159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</row>
    <row r="393" spans="1:14" s="124" customFormat="1">
      <c r="A393" s="159"/>
      <c r="B393" s="159"/>
      <c r="C393" s="159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</row>
    <row r="394" spans="1:14" s="124" customFormat="1">
      <c r="A394" s="159"/>
      <c r="B394" s="159"/>
      <c r="C394" s="159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</row>
    <row r="395" spans="1:14" s="124" customFormat="1">
      <c r="A395" s="159"/>
      <c r="B395" s="159"/>
      <c r="C395" s="159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</row>
    <row r="396" spans="1:14" s="124" customFormat="1">
      <c r="A396" s="159"/>
      <c r="B396" s="159"/>
      <c r="C396" s="159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</row>
    <row r="397" spans="1:14" s="124" customFormat="1">
      <c r="A397" s="159"/>
      <c r="B397" s="159"/>
      <c r="C397" s="159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</row>
    <row r="398" spans="1:14" s="124" customFormat="1">
      <c r="A398" s="159"/>
      <c r="B398" s="159"/>
      <c r="C398" s="159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</row>
    <row r="399" spans="1:14" s="124" customFormat="1">
      <c r="A399" s="159"/>
      <c r="B399" s="159"/>
      <c r="C399" s="159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</row>
    <row r="400" spans="1:14" s="124" customFormat="1">
      <c r="A400" s="159"/>
      <c r="B400" s="159"/>
      <c r="C400" s="159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</row>
    <row r="401" spans="1:14" s="124" customFormat="1">
      <c r="A401" s="159"/>
      <c r="B401" s="159"/>
      <c r="C401" s="159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</row>
    <row r="402" spans="1:14" s="124" customFormat="1">
      <c r="A402" s="159"/>
      <c r="B402" s="159"/>
      <c r="C402" s="159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</row>
    <row r="403" spans="1:14" s="124" customFormat="1">
      <c r="A403" s="159"/>
      <c r="B403" s="159"/>
      <c r="C403" s="159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</row>
    <row r="404" spans="1:14" s="124" customFormat="1">
      <c r="A404" s="159"/>
      <c r="B404" s="159"/>
      <c r="C404" s="159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</row>
    <row r="405" spans="1:14" s="124" customFormat="1">
      <c r="A405" s="159"/>
      <c r="B405" s="159"/>
      <c r="C405" s="159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</row>
    <row r="406" spans="1:14" s="124" customFormat="1">
      <c r="A406" s="159"/>
      <c r="B406" s="159"/>
      <c r="C406" s="159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</row>
    <row r="407" spans="1:14" s="124" customFormat="1">
      <c r="A407" s="159"/>
      <c r="B407" s="159"/>
      <c r="C407" s="159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</row>
    <row r="408" spans="1:14" s="124" customFormat="1">
      <c r="A408" s="159"/>
      <c r="B408" s="159"/>
      <c r="C408" s="159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</row>
    <row r="409" spans="1:14" s="124" customFormat="1">
      <c r="A409" s="159"/>
      <c r="B409" s="159"/>
      <c r="C409" s="159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</row>
    <row r="410" spans="1:14" s="124" customFormat="1">
      <c r="A410" s="159"/>
      <c r="B410" s="159"/>
      <c r="C410" s="159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</row>
    <row r="411" spans="1:14" s="124" customFormat="1">
      <c r="A411" s="159"/>
      <c r="B411" s="159"/>
      <c r="C411" s="159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</row>
    <row r="412" spans="1:14" s="124" customFormat="1">
      <c r="A412" s="159"/>
      <c r="B412" s="159"/>
      <c r="C412" s="159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</row>
    <row r="413" spans="1:14" s="124" customFormat="1">
      <c r="A413" s="159"/>
      <c r="B413" s="159"/>
      <c r="C413" s="159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</row>
    <row r="414" spans="1:14" s="124" customFormat="1">
      <c r="A414" s="159"/>
      <c r="B414" s="159"/>
      <c r="C414" s="159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</row>
    <row r="415" spans="1:14" s="124" customFormat="1">
      <c r="A415" s="159"/>
      <c r="B415" s="159"/>
      <c r="C415" s="159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</row>
    <row r="416" spans="1:14" s="124" customFormat="1">
      <c r="A416" s="159"/>
      <c r="B416" s="159"/>
      <c r="C416" s="159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</row>
    <row r="417" spans="1:14" s="124" customFormat="1">
      <c r="A417" s="159"/>
      <c r="B417" s="159"/>
      <c r="C417" s="159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</row>
    <row r="418" spans="1:14" s="124" customFormat="1">
      <c r="A418" s="159"/>
      <c r="B418" s="159"/>
      <c r="C418" s="159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</row>
    <row r="419" spans="1:14" s="124" customFormat="1">
      <c r="A419" s="159"/>
      <c r="B419" s="159"/>
      <c r="C419" s="159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</row>
    <row r="420" spans="1:14" s="124" customFormat="1">
      <c r="A420" s="159"/>
      <c r="B420" s="159"/>
      <c r="C420" s="159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</row>
    <row r="421" spans="1:14" s="124" customFormat="1">
      <c r="A421" s="159"/>
      <c r="B421" s="159"/>
      <c r="C421" s="159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</row>
    <row r="422" spans="1:14" s="124" customFormat="1">
      <c r="A422" s="159"/>
      <c r="B422" s="159"/>
      <c r="C422" s="159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</row>
    <row r="423" spans="1:14" s="124" customFormat="1">
      <c r="A423" s="159"/>
      <c r="B423" s="159"/>
      <c r="C423" s="159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</row>
    <row r="424" spans="1:14" s="124" customFormat="1">
      <c r="A424" s="159"/>
      <c r="B424" s="159"/>
      <c r="C424" s="159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</row>
    <row r="425" spans="1:14" s="124" customFormat="1">
      <c r="A425" s="159"/>
      <c r="B425" s="159"/>
      <c r="C425" s="159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</row>
    <row r="426" spans="1:14" s="124" customFormat="1">
      <c r="A426" s="159"/>
      <c r="B426" s="159"/>
      <c r="C426" s="159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</row>
    <row r="427" spans="1:14" s="124" customFormat="1">
      <c r="A427" s="159"/>
      <c r="B427" s="159"/>
      <c r="C427" s="159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</row>
    <row r="428" spans="1:14" s="124" customFormat="1">
      <c r="A428" s="159"/>
      <c r="B428" s="159"/>
      <c r="C428" s="159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</row>
    <row r="429" spans="1:14" s="124" customFormat="1">
      <c r="A429" s="159"/>
      <c r="B429" s="159"/>
      <c r="C429" s="159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</row>
    <row r="430" spans="1:14" s="124" customFormat="1">
      <c r="A430" s="159"/>
      <c r="B430" s="159"/>
      <c r="C430" s="159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</row>
    <row r="431" spans="1:14" s="124" customFormat="1">
      <c r="A431" s="159"/>
      <c r="B431" s="159"/>
      <c r="C431" s="159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</row>
    <row r="432" spans="1:14" s="124" customFormat="1">
      <c r="A432" s="159"/>
      <c r="B432" s="159"/>
      <c r="C432" s="159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</row>
    <row r="433" spans="1:14" s="124" customFormat="1">
      <c r="A433" s="159"/>
      <c r="B433" s="159"/>
      <c r="C433" s="159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</row>
    <row r="434" spans="1:14" s="124" customFormat="1">
      <c r="A434" s="159"/>
      <c r="B434" s="159"/>
      <c r="C434" s="159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</row>
    <row r="435" spans="1:14" s="124" customFormat="1">
      <c r="A435" s="159"/>
      <c r="B435" s="159"/>
      <c r="C435" s="159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</row>
    <row r="436" spans="1:14" s="124" customFormat="1">
      <c r="A436" s="159"/>
      <c r="B436" s="159"/>
      <c r="C436" s="159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</row>
    <row r="437" spans="1:14" s="124" customFormat="1">
      <c r="A437" s="159"/>
      <c r="B437" s="159"/>
      <c r="C437" s="159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</row>
    <row r="438" spans="1:14" s="124" customFormat="1">
      <c r="A438" s="159"/>
      <c r="B438" s="159"/>
      <c r="C438" s="159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</row>
    <row r="439" spans="1:14" s="124" customFormat="1">
      <c r="A439" s="159"/>
      <c r="B439" s="159"/>
      <c r="C439" s="159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</row>
    <row r="440" spans="1:14" s="124" customFormat="1">
      <c r="A440" s="159"/>
      <c r="B440" s="159"/>
      <c r="C440" s="159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</row>
    <row r="441" spans="1:14" s="124" customFormat="1">
      <c r="A441" s="159"/>
      <c r="B441" s="159"/>
      <c r="C441" s="159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</row>
    <row r="442" spans="1:14" s="124" customFormat="1">
      <c r="A442" s="159"/>
      <c r="B442" s="159"/>
      <c r="C442" s="159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</row>
    <row r="443" spans="1:14" s="124" customFormat="1">
      <c r="A443" s="159"/>
      <c r="B443" s="159"/>
      <c r="C443" s="159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</row>
    <row r="444" spans="1:14" s="124" customFormat="1">
      <c r="A444" s="159"/>
      <c r="B444" s="159"/>
      <c r="C444" s="159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</row>
    <row r="445" spans="1:14" s="124" customFormat="1">
      <c r="A445" s="159"/>
      <c r="B445" s="159"/>
      <c r="C445" s="159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</row>
    <row r="446" spans="1:14" s="124" customFormat="1">
      <c r="A446" s="159"/>
      <c r="B446" s="159"/>
      <c r="C446" s="159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</row>
    <row r="447" spans="1:14" s="124" customFormat="1">
      <c r="A447" s="159"/>
      <c r="B447" s="159"/>
      <c r="C447" s="159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</row>
    <row r="448" spans="1:14" s="124" customFormat="1">
      <c r="A448" s="159"/>
      <c r="B448" s="159"/>
      <c r="C448" s="159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</row>
    <row r="449" spans="1:14" s="124" customFormat="1">
      <c r="A449" s="159"/>
      <c r="B449" s="159"/>
      <c r="C449" s="159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</row>
    <row r="450" spans="1:14" s="124" customFormat="1">
      <c r="A450" s="159"/>
      <c r="B450" s="159"/>
      <c r="C450" s="159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</row>
    <row r="451" spans="1:14" s="124" customFormat="1">
      <c r="A451" s="159"/>
      <c r="B451" s="159"/>
      <c r="C451" s="159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</row>
    <row r="452" spans="1:14" s="124" customFormat="1">
      <c r="A452" s="159"/>
      <c r="B452" s="159"/>
      <c r="C452" s="159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</row>
    <row r="453" spans="1:14" s="124" customFormat="1">
      <c r="A453" s="159"/>
      <c r="B453" s="159"/>
      <c r="C453" s="159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</row>
    <row r="454" spans="1:14" s="124" customFormat="1">
      <c r="A454" s="159"/>
      <c r="B454" s="159"/>
      <c r="C454" s="159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</row>
    <row r="455" spans="1:14" s="124" customFormat="1">
      <c r="A455" s="159"/>
      <c r="B455" s="159"/>
      <c r="C455" s="159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</row>
    <row r="456" spans="1:14" s="124" customFormat="1">
      <c r="A456" s="159"/>
      <c r="B456" s="159"/>
      <c r="C456" s="159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</row>
    <row r="457" spans="1:14" s="124" customFormat="1">
      <c r="A457" s="159"/>
      <c r="B457" s="159"/>
      <c r="C457" s="159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</row>
    <row r="458" spans="1:14" s="124" customFormat="1">
      <c r="A458" s="159"/>
      <c r="B458" s="159"/>
      <c r="C458" s="159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</row>
    <row r="459" spans="1:14" s="124" customFormat="1">
      <c r="A459" s="159"/>
      <c r="B459" s="159"/>
      <c r="C459" s="159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</row>
    <row r="460" spans="1:14" s="124" customFormat="1">
      <c r="A460" s="159"/>
      <c r="B460" s="159"/>
      <c r="C460" s="159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</row>
    <row r="461" spans="1:14" s="124" customFormat="1">
      <c r="A461" s="159"/>
      <c r="B461" s="159"/>
      <c r="C461" s="159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</row>
    <row r="462" spans="1:14" s="124" customFormat="1">
      <c r="A462" s="159"/>
      <c r="B462" s="159"/>
      <c r="C462" s="159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</row>
    <row r="463" spans="1:14" s="124" customFormat="1">
      <c r="A463" s="159"/>
      <c r="B463" s="159"/>
      <c r="C463" s="159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</row>
    <row r="464" spans="1:14" s="124" customFormat="1">
      <c r="A464" s="159"/>
      <c r="B464" s="159"/>
      <c r="C464" s="159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</row>
    <row r="465" spans="1:14" s="124" customFormat="1">
      <c r="A465" s="159"/>
      <c r="B465" s="159"/>
      <c r="C465" s="159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</row>
    <row r="466" spans="1:14" s="124" customFormat="1">
      <c r="A466" s="159"/>
      <c r="B466" s="159"/>
      <c r="C466" s="159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</row>
    <row r="467" spans="1:14" s="124" customFormat="1">
      <c r="A467" s="159"/>
      <c r="B467" s="159"/>
      <c r="C467" s="159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</row>
    <row r="468" spans="1:14" s="124" customFormat="1">
      <c r="A468" s="159"/>
      <c r="B468" s="159"/>
      <c r="C468" s="159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</row>
    <row r="469" spans="1:14" s="124" customFormat="1">
      <c r="A469" s="159"/>
      <c r="B469" s="159"/>
      <c r="C469" s="159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</row>
    <row r="470" spans="1:14" s="124" customFormat="1">
      <c r="A470" s="159"/>
      <c r="B470" s="159"/>
      <c r="C470" s="159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</row>
    <row r="471" spans="1:14" s="124" customFormat="1">
      <c r="A471" s="159"/>
      <c r="B471" s="159"/>
      <c r="C471" s="159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</row>
    <row r="472" spans="1:14" s="124" customFormat="1">
      <c r="A472" s="159"/>
      <c r="B472" s="159"/>
      <c r="C472" s="159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</row>
    <row r="473" spans="1:14" s="124" customFormat="1">
      <c r="A473" s="159"/>
      <c r="B473" s="159"/>
      <c r="C473" s="159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</row>
    <row r="474" spans="1:14" s="124" customFormat="1">
      <c r="A474" s="159"/>
      <c r="B474" s="159"/>
      <c r="C474" s="159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</row>
    <row r="475" spans="1:14" s="124" customFormat="1">
      <c r="A475" s="159"/>
      <c r="B475" s="159"/>
      <c r="C475" s="159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</row>
    <row r="476" spans="1:14" s="124" customFormat="1">
      <c r="A476" s="159"/>
      <c r="B476" s="159"/>
      <c r="C476" s="159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</row>
    <row r="477" spans="1:14" s="124" customFormat="1">
      <c r="A477" s="125"/>
      <c r="B477" s="125"/>
      <c r="C477" s="125"/>
    </row>
    <row r="478" spans="1:14" s="124" customFormat="1">
      <c r="A478" s="125"/>
      <c r="B478" s="125"/>
      <c r="C478" s="125"/>
    </row>
    <row r="479" spans="1:14" s="124" customFormat="1">
      <c r="A479" s="125"/>
      <c r="B479" s="125"/>
      <c r="C479" s="125"/>
    </row>
    <row r="480" spans="1:14" s="124" customFormat="1">
      <c r="A480" s="125"/>
      <c r="B480" s="125"/>
      <c r="C480" s="125"/>
    </row>
    <row r="481" spans="1:3" s="124" customFormat="1">
      <c r="A481" s="125"/>
      <c r="B481" s="125"/>
      <c r="C481" s="125"/>
    </row>
    <row r="482" spans="1:3">
      <c r="A482" s="26"/>
      <c r="B482" s="26"/>
      <c r="C482" s="26"/>
    </row>
    <row r="483" spans="1:3">
      <c r="A483" s="26"/>
      <c r="B483" s="26"/>
      <c r="C483" s="26"/>
    </row>
    <row r="484" spans="1:3">
      <c r="A484" s="26"/>
      <c r="B484" s="26"/>
      <c r="C484" s="26"/>
    </row>
    <row r="485" spans="1:3">
      <c r="A485" s="26"/>
      <c r="B485" s="26"/>
      <c r="C485" s="26"/>
    </row>
    <row r="486" spans="1:3">
      <c r="A486" s="26"/>
      <c r="B486" s="26"/>
      <c r="C486" s="26"/>
    </row>
    <row r="487" spans="1:3">
      <c r="A487" s="26"/>
      <c r="B487" s="26"/>
      <c r="C487" s="26"/>
    </row>
    <row r="488" spans="1:3">
      <c r="A488" s="26"/>
      <c r="B488" s="26"/>
      <c r="C488" s="26"/>
    </row>
    <row r="489" spans="1:3">
      <c r="A489" s="26"/>
      <c r="B489" s="26"/>
      <c r="C489" s="26"/>
    </row>
    <row r="490" spans="1:3">
      <c r="A490" s="26"/>
      <c r="B490" s="26"/>
      <c r="C490" s="26"/>
    </row>
    <row r="491" spans="1:3">
      <c r="A491" s="26"/>
      <c r="B491" s="26"/>
      <c r="C491" s="26"/>
    </row>
    <row r="492" spans="1:3">
      <c r="A492" s="26"/>
      <c r="B492" s="26"/>
      <c r="C492" s="26"/>
    </row>
    <row r="493" spans="1:3">
      <c r="A493" s="26"/>
      <c r="B493" s="26"/>
      <c r="C493" s="26"/>
    </row>
    <row r="494" spans="1:3">
      <c r="A494" s="26"/>
      <c r="B494" s="26"/>
      <c r="C494" s="26"/>
    </row>
    <row r="495" spans="1:3">
      <c r="A495" s="26"/>
      <c r="B495" s="26"/>
      <c r="C495" s="26"/>
    </row>
    <row r="496" spans="1:3">
      <c r="A496" s="26"/>
      <c r="B496" s="26"/>
      <c r="C496" s="26"/>
    </row>
    <row r="497" spans="1:3">
      <c r="A497" s="26"/>
      <c r="B497" s="26"/>
      <c r="C497" s="26"/>
    </row>
    <row r="498" spans="1:3">
      <c r="A498" s="26"/>
      <c r="B498" s="26"/>
      <c r="C498" s="26"/>
    </row>
    <row r="499" spans="1:3">
      <c r="A499" s="26"/>
      <c r="B499" s="26"/>
      <c r="C499" s="26"/>
    </row>
    <row r="500" spans="1:3">
      <c r="A500" s="26"/>
      <c r="B500" s="26"/>
      <c r="C500" s="26"/>
    </row>
    <row r="501" spans="1:3">
      <c r="A501" s="26"/>
      <c r="B501" s="26"/>
      <c r="C501" s="26"/>
    </row>
    <row r="502" spans="1:3">
      <c r="A502" s="26"/>
      <c r="B502" s="26"/>
      <c r="C502" s="26"/>
    </row>
    <row r="503" spans="1:3">
      <c r="A503" s="26"/>
      <c r="B503" s="26"/>
      <c r="C503" s="26"/>
    </row>
    <row r="504" spans="1:3">
      <c r="A504" s="26"/>
      <c r="B504" s="26"/>
      <c r="C504" s="26"/>
    </row>
    <row r="505" spans="1:3">
      <c r="A505" s="26"/>
      <c r="B505" s="26"/>
      <c r="C505" s="26"/>
    </row>
    <row r="506" spans="1:3">
      <c r="A506" s="26"/>
      <c r="B506" s="26"/>
      <c r="C506" s="26"/>
    </row>
    <row r="507" spans="1:3">
      <c r="A507" s="26"/>
      <c r="B507" s="26"/>
      <c r="C507" s="26"/>
    </row>
    <row r="508" spans="1:3">
      <c r="A508" s="26"/>
      <c r="B508" s="26"/>
      <c r="C508" s="26"/>
    </row>
    <row r="509" spans="1:3">
      <c r="A509" s="26"/>
      <c r="B509" s="26"/>
      <c r="C509" s="26"/>
    </row>
    <row r="510" spans="1:3">
      <c r="A510" s="26"/>
      <c r="B510" s="26"/>
      <c r="C510" s="26"/>
    </row>
    <row r="511" spans="1:3">
      <c r="A511" s="26"/>
      <c r="B511" s="26"/>
      <c r="C511" s="26"/>
    </row>
    <row r="512" spans="1:3">
      <c r="A512" s="26"/>
      <c r="B512" s="26"/>
      <c r="C512" s="26"/>
    </row>
    <row r="513" spans="1:3">
      <c r="A513" s="26"/>
      <c r="B513" s="26"/>
      <c r="C513" s="26"/>
    </row>
    <row r="514" spans="1:3">
      <c r="A514" s="26"/>
      <c r="B514" s="26"/>
      <c r="C514" s="26"/>
    </row>
    <row r="515" spans="1:3">
      <c r="A515" s="26"/>
      <c r="B515" s="26"/>
      <c r="C515" s="26"/>
    </row>
    <row r="516" spans="1:3">
      <c r="A516" s="26"/>
      <c r="B516" s="26"/>
      <c r="C516" s="26"/>
    </row>
    <row r="517" spans="1:3">
      <c r="A517" s="26"/>
      <c r="B517" s="26"/>
      <c r="C517" s="26"/>
    </row>
    <row r="518" spans="1:3">
      <c r="A518" s="26"/>
      <c r="B518" s="26"/>
      <c r="C518" s="26"/>
    </row>
    <row r="519" spans="1:3">
      <c r="A519" s="26"/>
      <c r="B519" s="26"/>
      <c r="C519" s="26"/>
    </row>
    <row r="520" spans="1:3">
      <c r="A520" s="26"/>
      <c r="B520" s="26"/>
      <c r="C520" s="26"/>
    </row>
    <row r="521" spans="1:3">
      <c r="A521" s="26"/>
      <c r="B521" s="26"/>
      <c r="C521" s="26"/>
    </row>
    <row r="522" spans="1:3">
      <c r="A522" s="26"/>
      <c r="B522" s="26"/>
      <c r="C522" s="26"/>
    </row>
    <row r="523" spans="1:3">
      <c r="A523" s="26"/>
      <c r="B523" s="26"/>
      <c r="C523" s="26"/>
    </row>
  </sheetData>
  <mergeCells count="241">
    <mergeCell ref="B310:M310"/>
    <mergeCell ref="E346:F346"/>
    <mergeCell ref="E347:F347"/>
    <mergeCell ref="E348:F348"/>
    <mergeCell ref="E349:F349"/>
    <mergeCell ref="E350:F350"/>
    <mergeCell ref="E351:F351"/>
    <mergeCell ref="B26:C26"/>
    <mergeCell ref="B119:M119"/>
    <mergeCell ref="A41:M41"/>
    <mergeCell ref="A43:M43"/>
    <mergeCell ref="B42:M42"/>
    <mergeCell ref="B44:M44"/>
    <mergeCell ref="C51:M51"/>
    <mergeCell ref="A129:A130"/>
    <mergeCell ref="B129:B130"/>
    <mergeCell ref="A54:M54"/>
    <mergeCell ref="B55:M55"/>
    <mergeCell ref="A57:M57"/>
    <mergeCell ref="B58:M58"/>
    <mergeCell ref="A59:M59"/>
    <mergeCell ref="B60:M60"/>
    <mergeCell ref="B102:B103"/>
    <mergeCell ref="C102:L102"/>
    <mergeCell ref="A102:A103"/>
    <mergeCell ref="M102:M103"/>
    <mergeCell ref="B175:B176"/>
    <mergeCell ref="A168:M168"/>
    <mergeCell ref="A169:A170"/>
    <mergeCell ref="B169:B170"/>
    <mergeCell ref="C169:L169"/>
    <mergeCell ref="M169:M170"/>
    <mergeCell ref="C175:L175"/>
    <mergeCell ref="M175:M176"/>
    <mergeCell ref="A145:M145"/>
    <mergeCell ref="B147:M147"/>
    <mergeCell ref="A146:N146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A11:M11"/>
    <mergeCell ref="A12:M12"/>
    <mergeCell ref="A14:M14"/>
    <mergeCell ref="A16:M16"/>
    <mergeCell ref="A45:M45"/>
    <mergeCell ref="B46:M46"/>
    <mergeCell ref="A47:M47"/>
    <mergeCell ref="B91:B92"/>
    <mergeCell ref="C91:L91"/>
    <mergeCell ref="M91:M92"/>
    <mergeCell ref="A18:M18"/>
    <mergeCell ref="B19:M19"/>
    <mergeCell ref="A13:M13"/>
    <mergeCell ref="A40:M40"/>
    <mergeCell ref="C48:M48"/>
    <mergeCell ref="C49:M49"/>
    <mergeCell ref="C50:M50"/>
    <mergeCell ref="B85:B86"/>
    <mergeCell ref="C85:L85"/>
    <mergeCell ref="A63:M63"/>
    <mergeCell ref="B64:M64"/>
    <mergeCell ref="A30:M30"/>
    <mergeCell ref="A38:M38"/>
    <mergeCell ref="B39:M39"/>
    <mergeCell ref="A20:B20"/>
    <mergeCell ref="A21:B21"/>
    <mergeCell ref="A29:B29"/>
    <mergeCell ref="A99:B99"/>
    <mergeCell ref="A66:M66"/>
    <mergeCell ref="B67:M67"/>
    <mergeCell ref="A68:M68"/>
    <mergeCell ref="B82:M82"/>
    <mergeCell ref="A84:M84"/>
    <mergeCell ref="A90:M90"/>
    <mergeCell ref="M85:M86"/>
    <mergeCell ref="A94:M94"/>
    <mergeCell ref="A56:M56"/>
    <mergeCell ref="A65:M65"/>
    <mergeCell ref="A61:M61"/>
    <mergeCell ref="B62:M62"/>
    <mergeCell ref="B53:M53"/>
    <mergeCell ref="A85:A86"/>
    <mergeCell ref="A95:A96"/>
    <mergeCell ref="B95:B96"/>
    <mergeCell ref="C95:L95"/>
    <mergeCell ref="M95:M96"/>
    <mergeCell ref="A91:A92"/>
    <mergeCell ref="B354:M354"/>
    <mergeCell ref="E302:G302"/>
    <mergeCell ref="E303:G303"/>
    <mergeCell ref="D301:G301"/>
    <mergeCell ref="D300:G300"/>
    <mergeCell ref="A329:M329"/>
    <mergeCell ref="A316:M316"/>
    <mergeCell ref="B317:M317"/>
    <mergeCell ref="B318:M318"/>
    <mergeCell ref="B319:M319"/>
    <mergeCell ref="B320:M320"/>
    <mergeCell ref="B321:M321"/>
    <mergeCell ref="B322:M322"/>
    <mergeCell ref="B323:M323"/>
    <mergeCell ref="B324:M324"/>
    <mergeCell ref="A306:M306"/>
    <mergeCell ref="A311:M311"/>
    <mergeCell ref="B312:M312"/>
    <mergeCell ref="A314:M314"/>
    <mergeCell ref="A313:M313"/>
    <mergeCell ref="A305:M305"/>
    <mergeCell ref="E345:F345"/>
    <mergeCell ref="B315:M315"/>
    <mergeCell ref="B307:J307"/>
    <mergeCell ref="B22:D22"/>
    <mergeCell ref="A240:M240"/>
    <mergeCell ref="A241:A242"/>
    <mergeCell ref="B241:B242"/>
    <mergeCell ref="C241:L241"/>
    <mergeCell ref="M241:M242"/>
    <mergeCell ref="A217:M217"/>
    <mergeCell ref="B180:K180"/>
    <mergeCell ref="A210:K210"/>
    <mergeCell ref="A218:A219"/>
    <mergeCell ref="B218:B219"/>
    <mergeCell ref="C218:L218"/>
    <mergeCell ref="M218:M219"/>
    <mergeCell ref="B215:B216"/>
    <mergeCell ref="A233:M233"/>
    <mergeCell ref="A52:M52"/>
    <mergeCell ref="C129:F129"/>
    <mergeCell ref="G129:J129"/>
    <mergeCell ref="A101:M101"/>
    <mergeCell ref="B121:M121"/>
    <mergeCell ref="A122:A123"/>
    <mergeCell ref="B122:B123"/>
    <mergeCell ref="C122:L122"/>
    <mergeCell ref="M122:M123"/>
    <mergeCell ref="B308:F308"/>
    <mergeCell ref="H308:M308"/>
    <mergeCell ref="B149:F149"/>
    <mergeCell ref="A179:M179"/>
    <mergeCell ref="A152:A153"/>
    <mergeCell ref="B152:B153"/>
    <mergeCell ref="C152:L152"/>
    <mergeCell ref="M152:M153"/>
    <mergeCell ref="A174:M174"/>
    <mergeCell ref="A150:M150"/>
    <mergeCell ref="B161:M161"/>
    <mergeCell ref="A162:M162"/>
    <mergeCell ref="A163:A164"/>
    <mergeCell ref="B163:B164"/>
    <mergeCell ref="C163:L163"/>
    <mergeCell ref="M163:M164"/>
    <mergeCell ref="B151:M151"/>
    <mergeCell ref="A175:A176"/>
    <mergeCell ref="B238:F238"/>
    <mergeCell ref="G238:K238"/>
    <mergeCell ref="B83:M83"/>
    <mergeCell ref="B69:M69"/>
    <mergeCell ref="B70:M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3:D73"/>
    <mergeCell ref="E73:F73"/>
    <mergeCell ref="B234:M234"/>
    <mergeCell ref="B235:J235"/>
    <mergeCell ref="B236:M236"/>
    <mergeCell ref="B237:F237"/>
    <mergeCell ref="G237:K237"/>
    <mergeCell ref="B100:M100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G81:H81"/>
    <mergeCell ref="I81:J81"/>
    <mergeCell ref="K81:L81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K129:N129"/>
    <mergeCell ref="B328:M328"/>
    <mergeCell ref="B327:M327"/>
    <mergeCell ref="B326:M326"/>
    <mergeCell ref="B325:M325"/>
    <mergeCell ref="B309:M309"/>
    <mergeCell ref="A285:M285"/>
    <mergeCell ref="B239:M239"/>
    <mergeCell ref="A148:N148"/>
    <mergeCell ref="A128:N128"/>
    <mergeCell ref="B127:M127"/>
    <mergeCell ref="A126:M126"/>
    <mergeCell ref="A120:M120"/>
    <mergeCell ref="B118:M118"/>
    <mergeCell ref="B117:M117"/>
    <mergeCell ref="B107:M107"/>
    <mergeCell ref="C81:D81"/>
    <mergeCell ref="E81:F81"/>
  </mergeCells>
  <pageMargins left="0.98425196850393704" right="0.31496062992125984" top="0.3543307086614173" bottom="0.3543307086614173" header="0.31496062992125984" footer="0.31496062992125984"/>
  <pageSetup paperSize="9" scale="62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Первичный лист </vt:lpstr>
      <vt:lpstr>Ввод</vt:lpstr>
      <vt:lpstr>вспом</vt:lpstr>
      <vt:lpstr>ПДДС</vt:lpstr>
      <vt:lpstr>Эффективность</vt:lpstr>
      <vt:lpstr>осн</vt:lpstr>
      <vt:lpstr>Бизнес план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В. Чекулаев</dc:creator>
  <cp:lastModifiedBy>Ирина А. Митянина</cp:lastModifiedBy>
  <cp:lastPrinted>2019-05-30T07:13:20Z</cp:lastPrinted>
  <dcterms:created xsi:type="dcterms:W3CDTF">2019-03-26T11:44:42Z</dcterms:created>
  <dcterms:modified xsi:type="dcterms:W3CDTF">2019-10-25T07:53:15Z</dcterms:modified>
</cp:coreProperties>
</file>